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674" documentId="8_{7BA91513-0510-413E-ACD6-DE8F3BEB65A9}" xr6:coauthVersionLast="47" xr6:coauthVersionMax="47" xr10:uidLastSave="{CDB911C3-73B6-482A-89B6-EDDF57432F63}"/>
  <bookViews>
    <workbookView xWindow="-108" yWindow="-108" windowWidth="23256" windowHeight="13896" tabRatio="729" activeTab="1" xr2:uid="{00000000-000D-0000-FFFF-FFFF00000000}"/>
  </bookViews>
  <sheets>
    <sheet name="Suvestinė" sheetId="17" r:id="rId1"/>
    <sheet name="2025" sheetId="1" r:id="rId2"/>
    <sheet name="Platintojų pasiskirstymas" sheetId="18" r:id="rId3"/>
    <sheet name="Sausis" sheetId="2" r:id="rId4"/>
    <sheet name="Vasaris" sheetId="3" r:id="rId5"/>
    <sheet name="Kovas" sheetId="14" r:id="rId6"/>
    <sheet name="Balandis" sheetId="5" r:id="rId7"/>
    <sheet name="Gegužė" sheetId="6" r:id="rId8"/>
    <sheet name="Birželis" sheetId="7" r:id="rId9"/>
    <sheet name="Liepa" sheetId="8" r:id="rId10"/>
    <sheet name="Rugpjūtis" sheetId="9" r:id="rId11"/>
    <sheet name="Rugsėjis" sheetId="10" r:id="rId12"/>
    <sheet name="Spalis" sheetId="11" r:id="rId13"/>
    <sheet name="Lapkritis" sheetId="12" r:id="rId14"/>
    <sheet name="Gruodis" sheetId="13" r:id="rId15"/>
  </sheets>
  <externalReferences>
    <externalReference r:id="rId1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8" l="1"/>
  <c r="F424" i="18"/>
  <c r="E424" i="18"/>
  <c r="F423" i="18"/>
  <c r="E423" i="18"/>
  <c r="F422" i="18"/>
  <c r="E422" i="18"/>
  <c r="B422" i="18"/>
  <c r="F421" i="18"/>
  <c r="E421" i="18"/>
  <c r="F420" i="18"/>
  <c r="E420" i="18"/>
  <c r="F419" i="18"/>
  <c r="E419" i="18"/>
  <c r="B419" i="18"/>
  <c r="F418" i="18"/>
  <c r="E418" i="18"/>
  <c r="F417" i="18"/>
  <c r="E417" i="18"/>
  <c r="F416" i="18"/>
  <c r="E416" i="18"/>
  <c r="B416" i="18"/>
  <c r="F415" i="18"/>
  <c r="E415" i="18"/>
  <c r="F414" i="18"/>
  <c r="E414" i="18"/>
  <c r="B414" i="18"/>
  <c r="F413" i="18"/>
  <c r="E413" i="18"/>
  <c r="F412" i="18"/>
  <c r="E412" i="18"/>
  <c r="F411" i="18"/>
  <c r="E411" i="18"/>
  <c r="B411" i="18"/>
  <c r="F410" i="18"/>
  <c r="E410" i="18"/>
  <c r="F409" i="18"/>
  <c r="E409" i="18"/>
  <c r="F408" i="18"/>
  <c r="E408" i="18"/>
  <c r="B408" i="18"/>
  <c r="F407" i="18"/>
  <c r="E407" i="18"/>
  <c r="F406" i="18"/>
  <c r="E406" i="18"/>
  <c r="F405" i="18"/>
  <c r="E405" i="18"/>
  <c r="B405" i="18"/>
  <c r="F404" i="18"/>
  <c r="E404" i="18"/>
  <c r="F403" i="18"/>
  <c r="E403" i="18"/>
  <c r="B403" i="18"/>
  <c r="F402" i="18"/>
  <c r="E402" i="18"/>
  <c r="F401" i="18"/>
  <c r="E401" i="18"/>
  <c r="B401" i="18"/>
  <c r="F400" i="18"/>
  <c r="E400" i="18"/>
  <c r="F399" i="18"/>
  <c r="E399" i="18"/>
  <c r="F398" i="18"/>
  <c r="E398" i="18"/>
  <c r="B398" i="18"/>
  <c r="F397" i="18"/>
  <c r="E397" i="18"/>
  <c r="F396" i="18"/>
  <c r="E396" i="18"/>
  <c r="F395" i="18"/>
  <c r="E395" i="18"/>
  <c r="F394" i="18"/>
  <c r="E394" i="18"/>
  <c r="F393" i="18"/>
  <c r="E393" i="18"/>
  <c r="F392" i="18"/>
  <c r="E392" i="18"/>
  <c r="B392" i="18"/>
  <c r="F391" i="18"/>
  <c r="E391" i="18"/>
  <c r="F390" i="18"/>
  <c r="E390" i="18"/>
  <c r="B390" i="18"/>
  <c r="F389" i="18"/>
  <c r="E389" i="18"/>
  <c r="F388" i="18"/>
  <c r="E388" i="18"/>
  <c r="F387" i="18"/>
  <c r="E387" i="18"/>
  <c r="F386" i="18"/>
  <c r="E386" i="18"/>
  <c r="F385" i="18"/>
  <c r="E385" i="18"/>
  <c r="F384" i="18"/>
  <c r="E384" i="18"/>
  <c r="F383" i="18"/>
  <c r="E383" i="18"/>
  <c r="F382" i="18"/>
  <c r="E382" i="18"/>
  <c r="F381" i="18"/>
  <c r="E381" i="18"/>
  <c r="F380" i="18"/>
  <c r="E380" i="18"/>
  <c r="F379" i="18"/>
  <c r="E379" i="18"/>
  <c r="F378" i="18"/>
  <c r="E378" i="18"/>
  <c r="F377" i="18"/>
  <c r="E377" i="18"/>
  <c r="B377" i="18"/>
  <c r="F376" i="18"/>
  <c r="E376" i="18"/>
  <c r="F375" i="18"/>
  <c r="E375" i="18"/>
  <c r="B375" i="18"/>
  <c r="F374" i="18"/>
  <c r="E374" i="18"/>
  <c r="F373" i="18"/>
  <c r="E373" i="18"/>
  <c r="B373" i="18"/>
  <c r="F372" i="18"/>
  <c r="E372" i="18"/>
  <c r="F371" i="18"/>
  <c r="E371" i="18"/>
  <c r="F370" i="18"/>
  <c r="E370" i="18"/>
  <c r="F369" i="18"/>
  <c r="E369" i="18"/>
  <c r="B369" i="18"/>
  <c r="F368" i="18"/>
  <c r="E368" i="18"/>
  <c r="F367" i="18"/>
  <c r="E367" i="18"/>
  <c r="F366" i="18"/>
  <c r="E366" i="18"/>
  <c r="F365" i="18"/>
  <c r="E365" i="18"/>
  <c r="F364" i="18"/>
  <c r="E364" i="18"/>
  <c r="F363" i="18"/>
  <c r="E363" i="18"/>
  <c r="F362" i="18"/>
  <c r="E362" i="18"/>
  <c r="F361" i="18"/>
  <c r="E361" i="18"/>
  <c r="F360" i="18"/>
  <c r="E360" i="18"/>
  <c r="F359" i="18"/>
  <c r="E359" i="18"/>
  <c r="F358" i="18"/>
  <c r="E358" i="18"/>
  <c r="F357" i="18"/>
  <c r="E357" i="18"/>
  <c r="F356" i="18"/>
  <c r="E356" i="18"/>
  <c r="F355" i="18"/>
  <c r="E355" i="18"/>
  <c r="F354" i="18"/>
  <c r="E354" i="18"/>
  <c r="B354" i="18"/>
  <c r="F353" i="18"/>
  <c r="E353" i="18"/>
  <c r="F352" i="18"/>
  <c r="E352" i="18"/>
  <c r="F351" i="18"/>
  <c r="E351" i="18"/>
  <c r="F350" i="18"/>
  <c r="E350" i="18"/>
  <c r="F349" i="18"/>
  <c r="E349" i="18"/>
  <c r="F348" i="18"/>
  <c r="E348" i="18"/>
  <c r="F347" i="18"/>
  <c r="E347" i="18"/>
  <c r="F346" i="18"/>
  <c r="E346" i="18"/>
  <c r="F345" i="18"/>
  <c r="E345" i="18"/>
  <c r="F344" i="18"/>
  <c r="E344" i="18"/>
  <c r="F343" i="18"/>
  <c r="E343" i="18"/>
  <c r="F342" i="18"/>
  <c r="E342" i="18"/>
  <c r="F341" i="18"/>
  <c r="E341" i="18"/>
  <c r="F340" i="18"/>
  <c r="E340" i="18"/>
  <c r="F339" i="18"/>
  <c r="E339" i="18"/>
  <c r="F338" i="18"/>
  <c r="E338" i="18"/>
  <c r="F337" i="18"/>
  <c r="E337" i="18"/>
  <c r="F336" i="18"/>
  <c r="E336" i="18"/>
  <c r="F335" i="18"/>
  <c r="E335" i="18"/>
  <c r="F334" i="18"/>
  <c r="E334" i="18"/>
  <c r="F333" i="18"/>
  <c r="E333" i="18"/>
  <c r="F332" i="18"/>
  <c r="E332" i="18"/>
  <c r="F331" i="18"/>
  <c r="E331" i="18"/>
  <c r="F330" i="18"/>
  <c r="E330" i="18"/>
  <c r="F329" i="18"/>
  <c r="E329" i="18"/>
  <c r="F328" i="18"/>
  <c r="E328" i="18"/>
  <c r="B328" i="18"/>
  <c r="F327" i="18"/>
  <c r="E327" i="18"/>
  <c r="F326" i="18"/>
  <c r="E326" i="18"/>
  <c r="F325" i="18"/>
  <c r="E325" i="18"/>
  <c r="F324" i="18"/>
  <c r="E324" i="18"/>
  <c r="B324" i="18"/>
  <c r="F323" i="18"/>
  <c r="E323" i="18"/>
  <c r="F322" i="18"/>
  <c r="E322" i="18"/>
  <c r="F321" i="18"/>
  <c r="E321" i="18"/>
  <c r="F320" i="18"/>
  <c r="E320" i="18"/>
  <c r="F319" i="18"/>
  <c r="E319" i="18"/>
  <c r="F318" i="18"/>
  <c r="E318" i="18"/>
  <c r="F317" i="18"/>
  <c r="E317" i="18"/>
  <c r="F316" i="18"/>
  <c r="E316" i="18"/>
  <c r="F315" i="18"/>
  <c r="E315" i="18"/>
  <c r="F314" i="18"/>
  <c r="E314" i="18"/>
  <c r="F313" i="18"/>
  <c r="E313" i="18"/>
  <c r="F312" i="18"/>
  <c r="E312" i="18"/>
  <c r="F311" i="18"/>
  <c r="E311" i="18"/>
  <c r="F310" i="18"/>
  <c r="E310" i="18"/>
  <c r="F309" i="18"/>
  <c r="E309" i="18"/>
  <c r="B309" i="18"/>
  <c r="F308" i="18"/>
  <c r="E308" i="18"/>
  <c r="F307" i="18"/>
  <c r="E307" i="18"/>
  <c r="F306" i="18"/>
  <c r="E306" i="18"/>
  <c r="F305" i="18"/>
  <c r="E305" i="18"/>
  <c r="F304" i="18"/>
  <c r="E304" i="18"/>
  <c r="F303" i="18"/>
  <c r="E303" i="18"/>
  <c r="F302" i="18"/>
  <c r="E302" i="18"/>
  <c r="F301" i="18"/>
  <c r="E301" i="18"/>
  <c r="F300" i="18"/>
  <c r="E300" i="18"/>
  <c r="F299" i="18"/>
  <c r="E299" i="18"/>
  <c r="F298" i="18"/>
  <c r="E298" i="18"/>
  <c r="F297" i="18"/>
  <c r="E297" i="18"/>
  <c r="F296" i="18"/>
  <c r="E296" i="18"/>
  <c r="F295" i="18"/>
  <c r="E295" i="18"/>
  <c r="F294" i="18"/>
  <c r="E294" i="18"/>
  <c r="F293" i="18"/>
  <c r="E293" i="18"/>
  <c r="F292" i="18"/>
  <c r="E292" i="18"/>
  <c r="F291" i="18"/>
  <c r="E291" i="18"/>
  <c r="F290" i="18"/>
  <c r="E290" i="18"/>
  <c r="F289" i="18"/>
  <c r="E289" i="18"/>
  <c r="F288" i="18"/>
  <c r="E288" i="18"/>
  <c r="F287" i="18"/>
  <c r="E287" i="18"/>
  <c r="F286" i="18"/>
  <c r="E286" i="18"/>
  <c r="B286" i="18"/>
  <c r="F285" i="18"/>
  <c r="E285" i="18"/>
  <c r="F284" i="18"/>
  <c r="E284" i="18"/>
  <c r="B284" i="18"/>
  <c r="F283" i="18"/>
  <c r="E283" i="18"/>
  <c r="F282" i="18"/>
  <c r="E282" i="18"/>
  <c r="B282" i="18"/>
  <c r="F281" i="18"/>
  <c r="E281" i="18"/>
  <c r="F280" i="18"/>
  <c r="E280" i="18"/>
  <c r="F279" i="18"/>
  <c r="E279" i="18"/>
  <c r="F278" i="18"/>
  <c r="E278" i="18"/>
  <c r="F277" i="18"/>
  <c r="E277" i="18"/>
  <c r="F276" i="18"/>
  <c r="E276" i="18"/>
  <c r="F275" i="18"/>
  <c r="E275" i="18"/>
  <c r="F274" i="18"/>
  <c r="E274" i="18"/>
  <c r="F273" i="18"/>
  <c r="E273" i="18"/>
  <c r="F272" i="18"/>
  <c r="E272" i="18"/>
  <c r="F271" i="18"/>
  <c r="E271" i="18"/>
  <c r="F270" i="18"/>
  <c r="E270" i="18"/>
  <c r="F269" i="18"/>
  <c r="E269" i="18"/>
  <c r="F268" i="18"/>
  <c r="E268" i="18"/>
  <c r="F267" i="18"/>
  <c r="E267" i="18"/>
  <c r="F266" i="18"/>
  <c r="E266" i="18"/>
  <c r="F265" i="18"/>
  <c r="E265" i="18"/>
  <c r="F264" i="18"/>
  <c r="E264" i="18"/>
  <c r="F263" i="18"/>
  <c r="E263" i="18"/>
  <c r="F262" i="18"/>
  <c r="E262" i="18"/>
  <c r="F261" i="18"/>
  <c r="E261" i="18"/>
  <c r="F260" i="18"/>
  <c r="E260" i="18"/>
  <c r="F259" i="18"/>
  <c r="E259" i="18"/>
  <c r="F258" i="18"/>
  <c r="E258" i="18"/>
  <c r="F257" i="18"/>
  <c r="E257" i="18"/>
  <c r="F256" i="18"/>
  <c r="E256" i="18"/>
  <c r="F255" i="18"/>
  <c r="E255" i="18"/>
  <c r="F254" i="18"/>
  <c r="E254" i="18"/>
  <c r="F253" i="18"/>
  <c r="E253" i="18"/>
  <c r="F252" i="18"/>
  <c r="E252" i="18"/>
  <c r="B252" i="18"/>
  <c r="F251" i="18"/>
  <c r="E251" i="18"/>
  <c r="F250" i="18"/>
  <c r="E250" i="18"/>
  <c r="B250" i="18"/>
  <c r="F249" i="18"/>
  <c r="E249" i="18"/>
  <c r="F248" i="18"/>
  <c r="E248" i="18"/>
  <c r="F247" i="18"/>
  <c r="E247" i="18"/>
  <c r="F246" i="18"/>
  <c r="E246" i="18"/>
  <c r="F245" i="18"/>
  <c r="E245" i="18"/>
  <c r="F244" i="18"/>
  <c r="E244" i="18"/>
  <c r="F243" i="18"/>
  <c r="E243" i="18"/>
  <c r="F242" i="18"/>
  <c r="E242" i="18"/>
  <c r="F241" i="18"/>
  <c r="E241" i="18"/>
  <c r="F240" i="18"/>
  <c r="E240" i="18"/>
  <c r="F239" i="18"/>
  <c r="E239" i="18"/>
  <c r="F238" i="18"/>
  <c r="E238" i="18"/>
  <c r="F237" i="18"/>
  <c r="E237" i="18"/>
  <c r="F236" i="18"/>
  <c r="E236" i="18"/>
  <c r="F235" i="18"/>
  <c r="E235" i="18"/>
  <c r="F234" i="18"/>
  <c r="E234" i="18"/>
  <c r="F233" i="18"/>
  <c r="E233" i="18"/>
  <c r="F232" i="18"/>
  <c r="E232" i="18"/>
  <c r="F231" i="18"/>
  <c r="E231" i="18"/>
  <c r="F230" i="18"/>
  <c r="E230" i="18"/>
  <c r="F229" i="18"/>
  <c r="E229" i="18"/>
  <c r="F228" i="18"/>
  <c r="E228" i="18"/>
  <c r="F227" i="18"/>
  <c r="E227" i="18"/>
  <c r="F226" i="18"/>
  <c r="E226" i="18"/>
  <c r="F225" i="18"/>
  <c r="E225" i="18"/>
  <c r="F224" i="18"/>
  <c r="E224" i="18"/>
  <c r="B224" i="18"/>
  <c r="F223" i="18"/>
  <c r="E223" i="18"/>
  <c r="F222" i="18"/>
  <c r="E222" i="18"/>
  <c r="F221" i="18"/>
  <c r="E221" i="18"/>
  <c r="F220" i="18"/>
  <c r="E220" i="18"/>
  <c r="F219" i="18"/>
  <c r="E219" i="18"/>
  <c r="F218" i="18"/>
  <c r="E218" i="18"/>
  <c r="F217" i="18"/>
  <c r="E217" i="18"/>
  <c r="F216" i="18"/>
  <c r="E216" i="18"/>
  <c r="F215" i="18"/>
  <c r="E215" i="18"/>
  <c r="F214" i="18"/>
  <c r="E214" i="18"/>
  <c r="F213" i="18"/>
  <c r="E213" i="18"/>
  <c r="F212" i="18"/>
  <c r="E212" i="18"/>
  <c r="F211" i="18"/>
  <c r="E211" i="18"/>
  <c r="F210" i="18"/>
  <c r="E210" i="18"/>
  <c r="F209" i="18"/>
  <c r="E209" i="18"/>
  <c r="F208" i="18"/>
  <c r="E208" i="18"/>
  <c r="F207" i="18"/>
  <c r="E207" i="18"/>
  <c r="F206" i="18"/>
  <c r="E206" i="18"/>
  <c r="F205" i="18"/>
  <c r="E205" i="18"/>
  <c r="F204" i="18"/>
  <c r="E204" i="18"/>
  <c r="F203" i="18"/>
  <c r="E203" i="18"/>
  <c r="F202" i="18"/>
  <c r="E202" i="18"/>
  <c r="F201" i="18"/>
  <c r="E201" i="18"/>
  <c r="F200" i="18"/>
  <c r="E200" i="18"/>
  <c r="F199" i="18"/>
  <c r="E199" i="18"/>
  <c r="F198" i="18"/>
  <c r="E198" i="18"/>
  <c r="F197" i="18"/>
  <c r="E197" i="18"/>
  <c r="F196" i="18"/>
  <c r="E196" i="18"/>
  <c r="F195" i="18"/>
  <c r="E195" i="18"/>
  <c r="F194" i="18"/>
  <c r="E194" i="18"/>
  <c r="F193" i="18"/>
  <c r="E193" i="18"/>
  <c r="F192" i="18"/>
  <c r="E192" i="18"/>
  <c r="F191" i="18"/>
  <c r="E191" i="18"/>
  <c r="F190" i="18"/>
  <c r="E190" i="18"/>
  <c r="F189" i="18"/>
  <c r="E189" i="18"/>
  <c r="F188" i="18"/>
  <c r="E188" i="18"/>
  <c r="F187" i="18"/>
  <c r="E187" i="18"/>
  <c r="F186" i="18"/>
  <c r="E186" i="18"/>
  <c r="F185" i="18"/>
  <c r="E185" i="18"/>
  <c r="F184" i="18"/>
  <c r="E184" i="18"/>
  <c r="F183" i="18"/>
  <c r="E183" i="18"/>
  <c r="F182" i="18"/>
  <c r="E182" i="18"/>
  <c r="F181" i="18"/>
  <c r="E181" i="18"/>
  <c r="F180" i="18"/>
  <c r="E180" i="18"/>
  <c r="F179" i="18"/>
  <c r="E179" i="18"/>
  <c r="F178" i="18"/>
  <c r="E178" i="18"/>
  <c r="F177" i="18"/>
  <c r="E177" i="18"/>
  <c r="F176" i="18"/>
  <c r="E176" i="18"/>
  <c r="F175" i="18"/>
  <c r="E175" i="18"/>
  <c r="F174" i="18"/>
  <c r="E174" i="18"/>
  <c r="F173" i="18"/>
  <c r="E173" i="18"/>
  <c r="B173" i="18"/>
  <c r="F172" i="18"/>
  <c r="E172" i="18"/>
  <c r="F171" i="18"/>
  <c r="E171" i="18"/>
  <c r="F170" i="18"/>
  <c r="E170" i="18"/>
  <c r="F169" i="18"/>
  <c r="E169" i="18"/>
  <c r="F168" i="18"/>
  <c r="E168" i="18"/>
  <c r="F167" i="18"/>
  <c r="E167" i="18"/>
  <c r="F166" i="18"/>
  <c r="E166" i="18"/>
  <c r="F165" i="18"/>
  <c r="E165" i="18"/>
  <c r="F164" i="18"/>
  <c r="E164" i="18"/>
  <c r="F163" i="18"/>
  <c r="E163" i="18"/>
  <c r="F162" i="18"/>
  <c r="E162" i="18"/>
  <c r="B162" i="18"/>
  <c r="F161" i="18"/>
  <c r="E161" i="18"/>
  <c r="F160" i="18"/>
  <c r="E160" i="18"/>
  <c r="F159" i="18"/>
  <c r="E159" i="18"/>
  <c r="F158" i="18"/>
  <c r="E158" i="18"/>
  <c r="F157" i="18"/>
  <c r="E157" i="18"/>
  <c r="F156" i="18"/>
  <c r="E156" i="18"/>
  <c r="F155" i="18"/>
  <c r="E155" i="18"/>
  <c r="F154" i="18"/>
  <c r="E154" i="18"/>
  <c r="F153" i="18"/>
  <c r="E153" i="18"/>
  <c r="F152" i="18"/>
  <c r="E152" i="18"/>
  <c r="F151" i="18"/>
  <c r="E151" i="18"/>
  <c r="F150" i="18"/>
  <c r="E150" i="18"/>
  <c r="F149" i="18"/>
  <c r="E149" i="18"/>
  <c r="F148" i="18"/>
  <c r="E148" i="18"/>
  <c r="F147" i="18"/>
  <c r="E147" i="18"/>
  <c r="F146" i="18"/>
  <c r="E146" i="18"/>
  <c r="F145" i="18"/>
  <c r="E145" i="18"/>
  <c r="F144" i="18"/>
  <c r="E144" i="18"/>
  <c r="B144" i="18"/>
  <c r="F143" i="18"/>
  <c r="E143" i="18"/>
  <c r="F142" i="18"/>
  <c r="E142" i="18"/>
  <c r="F141" i="18"/>
  <c r="E141" i="18"/>
  <c r="F140" i="18"/>
  <c r="E140" i="18"/>
  <c r="F139" i="18"/>
  <c r="E139" i="18"/>
  <c r="F138" i="18"/>
  <c r="E138" i="18"/>
  <c r="F137" i="18"/>
  <c r="E137" i="18"/>
  <c r="F136" i="18"/>
  <c r="E136" i="18"/>
  <c r="F135" i="18"/>
  <c r="E135" i="18"/>
  <c r="F134" i="18"/>
  <c r="E134" i="18"/>
  <c r="F133" i="18"/>
  <c r="E133" i="18"/>
  <c r="F132" i="18"/>
  <c r="E132" i="18"/>
  <c r="F131" i="18"/>
  <c r="E131" i="18"/>
  <c r="F130" i="18"/>
  <c r="E130" i="18"/>
  <c r="F129" i="18"/>
  <c r="E129" i="18"/>
  <c r="F128" i="18"/>
  <c r="E128" i="18"/>
  <c r="F127" i="18"/>
  <c r="E127" i="18"/>
  <c r="F126" i="18"/>
  <c r="E126" i="18"/>
  <c r="F125" i="18"/>
  <c r="E125" i="18"/>
  <c r="F124" i="18"/>
  <c r="E124" i="18"/>
  <c r="F123" i="18"/>
  <c r="E123" i="18"/>
  <c r="F122" i="18"/>
  <c r="E122" i="18"/>
  <c r="F121" i="18"/>
  <c r="E121" i="18"/>
  <c r="F120" i="18"/>
  <c r="E120" i="18"/>
  <c r="F119" i="18"/>
  <c r="E119" i="18"/>
  <c r="F118" i="18"/>
  <c r="E118" i="18"/>
  <c r="B118" i="18"/>
  <c r="F117" i="18"/>
  <c r="E117" i="18"/>
  <c r="F116" i="18"/>
  <c r="E116" i="18"/>
  <c r="F115" i="18"/>
  <c r="E115" i="18"/>
  <c r="F114" i="18"/>
  <c r="E114" i="18"/>
  <c r="F113" i="18"/>
  <c r="E113" i="18"/>
  <c r="F112" i="18"/>
  <c r="E112" i="18"/>
  <c r="F111" i="18"/>
  <c r="E111" i="18"/>
  <c r="F110" i="18"/>
  <c r="E110" i="18"/>
  <c r="F109" i="18"/>
  <c r="E109" i="18"/>
  <c r="F108" i="18"/>
  <c r="E108" i="18"/>
  <c r="F107" i="18"/>
  <c r="E107" i="18"/>
  <c r="F106" i="18"/>
  <c r="E106" i="18"/>
  <c r="F105" i="18"/>
  <c r="E105" i="18"/>
  <c r="F104" i="18"/>
  <c r="E104" i="18"/>
  <c r="F103" i="18"/>
  <c r="E103" i="18"/>
  <c r="F102" i="18"/>
  <c r="E102" i="18"/>
  <c r="F101" i="18"/>
  <c r="E101" i="18"/>
  <c r="F100" i="18"/>
  <c r="E100" i="18"/>
  <c r="B100" i="18"/>
  <c r="F99" i="18"/>
  <c r="E99" i="18"/>
  <c r="F98" i="18"/>
  <c r="E98" i="18"/>
  <c r="F97" i="18"/>
  <c r="E97" i="18"/>
  <c r="F96" i="18"/>
  <c r="E96" i="18"/>
  <c r="F95" i="18"/>
  <c r="E95" i="18"/>
  <c r="F94" i="18"/>
  <c r="E94" i="18"/>
  <c r="F93" i="18"/>
  <c r="E93" i="18"/>
  <c r="F92" i="18"/>
  <c r="E92" i="18"/>
  <c r="F91" i="18"/>
  <c r="E91" i="18"/>
  <c r="F90" i="18"/>
  <c r="E90" i="18"/>
  <c r="F89" i="18"/>
  <c r="E89" i="18"/>
  <c r="F88" i="18"/>
  <c r="E88" i="18"/>
  <c r="F87" i="18"/>
  <c r="E87" i="18"/>
  <c r="F86" i="18"/>
  <c r="E86" i="18"/>
  <c r="F85" i="18"/>
  <c r="E85" i="18"/>
  <c r="F84" i="18"/>
  <c r="E84" i="18"/>
  <c r="F83" i="18"/>
  <c r="E83" i="18"/>
  <c r="F82" i="18"/>
  <c r="E82" i="18"/>
  <c r="F81" i="18"/>
  <c r="E81" i="18"/>
  <c r="F80" i="18"/>
  <c r="E80" i="18"/>
  <c r="F79" i="18"/>
  <c r="E79" i="18"/>
  <c r="F78" i="18"/>
  <c r="E78" i="18"/>
  <c r="B78" i="18"/>
  <c r="F77" i="18"/>
  <c r="E77" i="18"/>
  <c r="F76" i="18"/>
  <c r="E76" i="18"/>
  <c r="F75" i="18"/>
  <c r="E75" i="18"/>
  <c r="F74" i="18"/>
  <c r="E74" i="18"/>
  <c r="F73" i="18"/>
  <c r="E73" i="18"/>
  <c r="F72" i="18"/>
  <c r="E72" i="18"/>
  <c r="F71" i="18"/>
  <c r="E71" i="18"/>
  <c r="F70" i="18"/>
  <c r="E70" i="18"/>
  <c r="F69" i="18"/>
  <c r="E69" i="18"/>
  <c r="F68" i="18"/>
  <c r="E68" i="18"/>
  <c r="F67" i="18"/>
  <c r="E67" i="18"/>
  <c r="F66" i="18"/>
  <c r="E66" i="18"/>
  <c r="F65" i="18"/>
  <c r="E65" i="18"/>
  <c r="F64" i="18"/>
  <c r="E64" i="18"/>
  <c r="F63" i="18"/>
  <c r="E63" i="18"/>
  <c r="F62" i="18"/>
  <c r="E62" i="18"/>
  <c r="F61" i="18"/>
  <c r="E61" i="18"/>
  <c r="F60" i="18"/>
  <c r="E60" i="18"/>
  <c r="F59" i="18"/>
  <c r="E59" i="18"/>
  <c r="F58" i="18"/>
  <c r="E58" i="18"/>
  <c r="F57" i="18"/>
  <c r="E57" i="18"/>
  <c r="F56" i="18"/>
  <c r="E56" i="18"/>
  <c r="F55" i="18"/>
  <c r="E55" i="18"/>
  <c r="F54" i="18"/>
  <c r="E54" i="18"/>
  <c r="F53" i="18"/>
  <c r="E53" i="18"/>
  <c r="F52" i="18"/>
  <c r="E52" i="18"/>
  <c r="F51" i="18"/>
  <c r="E51" i="18"/>
  <c r="F50" i="18"/>
  <c r="E50" i="18"/>
  <c r="F49" i="18"/>
  <c r="E49" i="18"/>
  <c r="F48" i="18"/>
  <c r="E48" i="18"/>
  <c r="F47" i="18"/>
  <c r="E47" i="18"/>
  <c r="F46" i="18"/>
  <c r="E46" i="18"/>
  <c r="F45" i="18"/>
  <c r="E45" i="18"/>
  <c r="F44" i="18"/>
  <c r="E44" i="18"/>
  <c r="F43" i="18"/>
  <c r="E43" i="18"/>
  <c r="F42" i="18"/>
  <c r="E42" i="18"/>
  <c r="F41" i="18"/>
  <c r="E41" i="18"/>
  <c r="F40" i="18"/>
  <c r="E40" i="18"/>
  <c r="F39" i="18"/>
  <c r="E39" i="18"/>
  <c r="F38" i="18"/>
  <c r="E38" i="18"/>
  <c r="F37" i="18"/>
  <c r="E37" i="18"/>
  <c r="F36" i="18"/>
  <c r="E36" i="18"/>
  <c r="F35" i="18"/>
  <c r="E35" i="18"/>
  <c r="F34" i="18"/>
  <c r="E34" i="18"/>
  <c r="F33" i="18"/>
  <c r="E33" i="18"/>
  <c r="F32" i="18"/>
  <c r="E32" i="18"/>
  <c r="F31" i="18"/>
  <c r="E31" i="18"/>
  <c r="F30" i="18"/>
  <c r="E30" i="18"/>
  <c r="F29" i="18"/>
  <c r="E29" i="18"/>
  <c r="F28" i="18"/>
  <c r="E28" i="18"/>
  <c r="F27" i="18"/>
  <c r="E27" i="18"/>
  <c r="F26" i="18"/>
  <c r="E26" i="18"/>
  <c r="F25" i="18"/>
  <c r="E25" i="18"/>
  <c r="F24" i="18"/>
  <c r="E24" i="18"/>
  <c r="F23" i="18"/>
  <c r="E23" i="18"/>
  <c r="F22" i="18"/>
  <c r="E22" i="18"/>
  <c r="F21" i="18"/>
  <c r="E21" i="18"/>
  <c r="F20" i="18"/>
  <c r="E20" i="18"/>
  <c r="F19" i="18"/>
  <c r="E19" i="18"/>
  <c r="F18" i="18"/>
  <c r="E18" i="18"/>
  <c r="F17" i="18"/>
  <c r="E17" i="18"/>
  <c r="F16" i="18"/>
  <c r="E16" i="18"/>
  <c r="F15" i="18"/>
  <c r="E15" i="18"/>
  <c r="F14" i="18"/>
  <c r="E14" i="18"/>
  <c r="F13" i="18"/>
  <c r="E13" i="18"/>
  <c r="F12" i="18"/>
  <c r="E12" i="18"/>
  <c r="F11" i="18"/>
  <c r="E11" i="18"/>
  <c r="F10" i="18"/>
  <c r="E10" i="18"/>
  <c r="F9" i="18"/>
  <c r="E9" i="18"/>
  <c r="F8" i="18"/>
  <c r="E8" i="18"/>
  <c r="F7" i="18"/>
  <c r="E7" i="18"/>
  <c r="F6" i="18"/>
  <c r="E6" i="18"/>
  <c r="F5" i="18"/>
  <c r="E5" i="18"/>
  <c r="F4" i="18"/>
  <c r="E4" i="18"/>
  <c r="F3" i="18"/>
  <c r="E3" i="18"/>
  <c r="F2" i="18"/>
  <c r="K49" i="17"/>
  <c r="K50" i="17"/>
  <c r="K51" i="17"/>
  <c r="K52" i="17"/>
  <c r="K53" i="17"/>
  <c r="K54" i="17"/>
  <c r="K55" i="17"/>
  <c r="K48" i="17"/>
  <c r="G53" i="17"/>
  <c r="G55" i="17"/>
  <c r="G56" i="17"/>
  <c r="G57" i="17"/>
  <c r="G58" i="17"/>
  <c r="G59" i="17"/>
  <c r="G60" i="17"/>
  <c r="G65" i="17"/>
  <c r="G67" i="17"/>
  <c r="G68" i="17"/>
  <c r="G69" i="17"/>
  <c r="G70" i="17"/>
  <c r="G71" i="17"/>
  <c r="G72" i="17"/>
  <c r="G77" i="17"/>
  <c r="G79" i="17"/>
  <c r="G80" i="17"/>
  <c r="G48" i="17"/>
  <c r="F49" i="17"/>
  <c r="F50" i="17"/>
  <c r="F51" i="17"/>
  <c r="F58" i="17"/>
  <c r="F59" i="17"/>
  <c r="F60" i="17"/>
  <c r="F61" i="17"/>
  <c r="F62" i="17"/>
  <c r="F63" i="17"/>
  <c r="F70" i="17"/>
  <c r="F71" i="17"/>
  <c r="F72" i="17"/>
  <c r="F73" i="17"/>
  <c r="F74" i="17"/>
  <c r="F75" i="17"/>
  <c r="F80" i="17"/>
  <c r="F14" i="17"/>
  <c r="F13" i="17"/>
  <c r="F12" i="17"/>
  <c r="F11" i="17"/>
  <c r="E14" i="17"/>
  <c r="E15" i="17" s="1"/>
  <c r="E13" i="17"/>
  <c r="E12" i="17"/>
  <c r="E11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2" i="17"/>
  <c r="A63" i="17"/>
  <c r="A64" i="17"/>
  <c r="A65" i="17"/>
  <c r="A66" i="17"/>
  <c r="A67" i="17"/>
  <c r="A68" i="17"/>
  <c r="A69" i="17"/>
  <c r="A70" i="17"/>
  <c r="A71" i="17"/>
  <c r="A72" i="17"/>
  <c r="A73" i="17"/>
  <c r="A74" i="17"/>
  <c r="A75" i="17"/>
  <c r="A76" i="17"/>
  <c r="A77" i="17"/>
  <c r="A78" i="17"/>
  <c r="A79" i="17"/>
  <c r="A80" i="17"/>
  <c r="A48" i="17"/>
  <c r="E81" i="17"/>
  <c r="D81" i="17"/>
  <c r="G49" i="17" s="1"/>
  <c r="C81" i="17"/>
  <c r="F52" i="17" s="1"/>
  <c r="G15" i="17"/>
  <c r="D15" i="17"/>
  <c r="C15" i="17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3" i="13"/>
  <c r="A94" i="13"/>
  <c r="A95" i="13"/>
  <c r="A96" i="13"/>
  <c r="A97" i="13"/>
  <c r="A98" i="13"/>
  <c r="A99" i="13"/>
  <c r="A100" i="13"/>
  <c r="A101" i="13"/>
  <c r="A102" i="13"/>
  <c r="A103" i="13"/>
  <c r="A6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6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6" i="1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6" i="10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6" i="9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6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6" i="7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6" i="6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6" i="5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6" i="14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6" i="3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6" i="2"/>
  <c r="A45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6" i="2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2" i="1"/>
  <c r="A303" i="1"/>
  <c r="A304" i="1"/>
  <c r="A306" i="1"/>
  <c r="A305" i="1"/>
  <c r="A307" i="1"/>
  <c r="A308" i="1"/>
  <c r="A309" i="1"/>
  <c r="A310" i="1"/>
  <c r="A311" i="1"/>
  <c r="A312" i="1"/>
  <c r="A301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6" i="1"/>
  <c r="F15" i="17" l="1"/>
  <c r="F48" i="17"/>
  <c r="F69" i="17"/>
  <c r="F57" i="17"/>
  <c r="G78" i="17"/>
  <c r="G66" i="17"/>
  <c r="G54" i="17"/>
  <c r="F56" i="17"/>
  <c r="F68" i="17"/>
  <c r="F79" i="17"/>
  <c r="F67" i="17"/>
  <c r="F55" i="17"/>
  <c r="G52" i="17"/>
  <c r="F78" i="17"/>
  <c r="F66" i="17"/>
  <c r="F54" i="17"/>
  <c r="G75" i="17"/>
  <c r="G63" i="17"/>
  <c r="G51" i="17"/>
  <c r="G64" i="17"/>
  <c r="F77" i="17"/>
  <c r="F65" i="17"/>
  <c r="F53" i="17"/>
  <c r="F81" i="17" s="1"/>
  <c r="G74" i="17"/>
  <c r="G62" i="17"/>
  <c r="G50" i="17"/>
  <c r="G76" i="17"/>
  <c r="F76" i="17"/>
  <c r="F64" i="17"/>
  <c r="G73" i="17"/>
  <c r="G61" i="17"/>
  <c r="G81" i="17" s="1"/>
  <c r="A2" i="14"/>
  <c r="A1" i="14"/>
  <c r="F100" i="14"/>
  <c r="F400" i="1" s="1"/>
  <c r="E100" i="14"/>
  <c r="E400" i="1" s="1"/>
  <c r="E71" i="2"/>
  <c r="F71" i="2"/>
  <c r="B395" i="1"/>
  <c r="E395" i="1"/>
  <c r="F395" i="1"/>
  <c r="F104" i="13"/>
  <c r="E104" i="13"/>
  <c r="E93" i="12"/>
  <c r="F93" i="12"/>
  <c r="E104" i="11"/>
  <c r="F104" i="11"/>
  <c r="E89" i="10"/>
  <c r="F89" i="10"/>
  <c r="E112" i="9"/>
  <c r="F112" i="9"/>
  <c r="E99" i="8"/>
  <c r="F99" i="8"/>
  <c r="E119" i="7"/>
  <c r="F119" i="7"/>
  <c r="E95" i="6"/>
  <c r="F95" i="6"/>
  <c r="F85" i="5"/>
  <c r="E85" i="5"/>
  <c r="F81" i="3" l="1"/>
  <c r="E81" i="3"/>
  <c r="E398" i="1"/>
  <c r="F398" i="1"/>
  <c r="A2" i="12" l="1"/>
  <c r="A1" i="12"/>
  <c r="A2" i="11"/>
  <c r="A1" i="11"/>
  <c r="A2" i="10"/>
  <c r="A1" i="10"/>
  <c r="A2" i="9"/>
  <c r="A1" i="9"/>
  <c r="A2" i="8"/>
  <c r="A1" i="8"/>
  <c r="A2" i="7"/>
  <c r="A1" i="7"/>
  <c r="A2" i="6"/>
  <c r="A1" i="6"/>
  <c r="A2" i="5"/>
  <c r="A1" i="5"/>
  <c r="A2" i="3"/>
  <c r="A1" i="3"/>
  <c r="A2" i="2"/>
  <c r="A1" i="2"/>
  <c r="F409" i="1"/>
  <c r="E409" i="1"/>
  <c r="F408" i="1"/>
  <c r="E408" i="1"/>
  <c r="F407" i="1"/>
  <c r="E407" i="1"/>
  <c r="F406" i="1"/>
  <c r="E406" i="1"/>
  <c r="F405" i="1"/>
  <c r="E405" i="1"/>
  <c r="F404" i="1"/>
  <c r="E404" i="1"/>
  <c r="F403" i="1"/>
  <c r="E403" i="1"/>
  <c r="F402" i="1"/>
  <c r="E402" i="1"/>
  <c r="F401" i="1"/>
  <c r="E401" i="1"/>
  <c r="F399" i="1"/>
  <c r="E399" i="1"/>
  <c r="A2" i="13"/>
  <c r="A1" i="13"/>
  <c r="F410" i="1" l="1"/>
  <c r="E4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tc={12CBB8FB-1CEC-4EB4-9959-D91221927A48}</author>
  </authors>
  <commentList>
    <comment ref="B424" authorId="0" shapeId="0" xr:uid="{12CBB8FB-1CEC-4EB4-9959-D91221927A48}">
      <text>
        <t>[Threaded comment]
Your version of Excel allows you to read this threaded comment; however, any edits to it will get removed if the file is opened in a newer version of Excel. Learn more: https://go.microsoft.com/fwlink/?linkid=870924
Comment:
    Priskaičiuota prie Europos kinas</t>
      </text>
    </comment>
  </commentList>
</comments>
</file>

<file path=xl/sharedStrings.xml><?xml version="1.0" encoding="utf-8"?>
<sst xmlns="http://schemas.openxmlformats.org/spreadsheetml/2006/main" count="6671" uniqueCount="1638">
  <si>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</si>
  <si>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</si>
  <si>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</si>
  <si>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</si>
  <si>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</si>
  <si>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</si>
  <si>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</si>
  <si>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</si>
  <si>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</si>
  <si>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</si>
  <si>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</si>
  <si>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</si>
  <si>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Total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</si>
  <si>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</si>
  <si>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</si>
  <si>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</si>
  <si>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</si>
  <si>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</si>
  <si>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</si>
  <si>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</si>
  <si>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</si>
  <si>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</si>
  <si>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</si>
  <si>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</si>
  <si>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</si>
  <si>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</si>
  <si>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>Pietinia Kronikas</t>
  </si>
  <si>
    <t>LT</t>
  </si>
  <si>
    <t>ACME Film</t>
  </si>
  <si>
    <t>Minecraft filmas</t>
  </si>
  <si>
    <t>A Minecraft Movie</t>
  </si>
  <si>
    <t>US</t>
  </si>
  <si>
    <t>ACME Film / WB</t>
  </si>
  <si>
    <t>Įsikūnijimas. Ugnis ir pelenai</t>
  </si>
  <si>
    <t>Avatar: Fire and Ash</t>
  </si>
  <si>
    <t>Theatrical Film Distribution / WDSMPI</t>
  </si>
  <si>
    <t>Zootropolis 2</t>
  </si>
  <si>
    <t>Zootopia 2</t>
  </si>
  <si>
    <t>F1</t>
  </si>
  <si>
    <t>Lilo ir Stičas</t>
  </si>
  <si>
    <t>Lilo &amp; Stitch</t>
  </si>
  <si>
    <t>Reemigrantai 2</t>
  </si>
  <si>
    <t>–</t>
  </si>
  <si>
    <t>Vabalo filmai</t>
  </si>
  <si>
    <t>Ežiukas Sonic 3</t>
  </si>
  <si>
    <t>Sonic the Hedgehog 3</t>
  </si>
  <si>
    <t>US, JP</t>
  </si>
  <si>
    <t>Dukine Film Distribution / Paramount Pictures</t>
  </si>
  <si>
    <t>Legendinės legendos. FELICITÀ</t>
  </si>
  <si>
    <t>MB Aistis Mickevičius</t>
  </si>
  <si>
    <t>Blogiukai 2</t>
  </si>
  <si>
    <t>The Bad Guys</t>
  </si>
  <si>
    <t>Dukine Film Distribution / Universal Pictures</t>
  </si>
  <si>
    <t>Išvarymas 4: Paskutinės apeigos</t>
  </si>
  <si>
    <t>The Conjuring 4: Last Rites</t>
  </si>
  <si>
    <t>Kaip prisijaukinti slibiną</t>
  </si>
  <si>
    <t>How To Train Your Dragon</t>
  </si>
  <si>
    <t>Gera mergaitė</t>
  </si>
  <si>
    <t>Babygirl</t>
  </si>
  <si>
    <t>Europos kinas</t>
  </si>
  <si>
    <t>Meškiukas Padingtonas: Nuotykiai Peru</t>
  </si>
  <si>
    <t>Paddington in Peru</t>
  </si>
  <si>
    <t>UK, US, JP, FR</t>
  </si>
  <si>
    <t>ACME Film / SONY</t>
  </si>
  <si>
    <t>Potvynis</t>
  </si>
  <si>
    <t>Flow</t>
  </si>
  <si>
    <t>LV, BE, FR</t>
  </si>
  <si>
    <t>Spermagedonas</t>
  </si>
  <si>
    <t>Spermaggedon</t>
  </si>
  <si>
    <t>NO</t>
  </si>
  <si>
    <t>Penkios naktys pas Fredį 2</t>
  </si>
  <si>
    <t>Five Nights at Freddy's 2</t>
  </si>
  <si>
    <t>Mūšis po mūšio</t>
  </si>
  <si>
    <t>One Battle After Another</t>
  </si>
  <si>
    <t>Materialistai</t>
  </si>
  <si>
    <t>Materialists</t>
  </si>
  <si>
    <t>Juros periodo pasaulis. Atgimimas</t>
  </si>
  <si>
    <t>Jurassic World Rebirth</t>
  </si>
  <si>
    <t>Laimingos žvaigždės</t>
  </si>
  <si>
    <t>Dublis LT</t>
  </si>
  <si>
    <t>Neįmanoma misija. Galutinis atpildas</t>
  </si>
  <si>
    <t>Mission: Impossible - The Final Reckoning</t>
  </si>
  <si>
    <t>Vajana 2</t>
  </si>
  <si>
    <t>Moana 2</t>
  </si>
  <si>
    <t>US, CA</t>
  </si>
  <si>
    <t>Bridžita Džouns. Pakvaišusi dėl vaikino</t>
  </si>
  <si>
    <t>Bridget Jones: Mad About the Boy</t>
  </si>
  <si>
    <t>US, UK, FR</t>
  </si>
  <si>
    <t>Nosferatu</t>
  </si>
  <si>
    <t>US, UK, HU</t>
  </si>
  <si>
    <t>Konklava</t>
  </si>
  <si>
    <t>Conclave</t>
  </si>
  <si>
    <t>UK, US</t>
  </si>
  <si>
    <t>Apgaulės meistrai 3</t>
  </si>
  <si>
    <t>Now You See Me Now You Don’t</t>
  </si>
  <si>
    <t>Smurfų filmas</t>
  </si>
  <si>
    <t>Smurfs</t>
  </si>
  <si>
    <t>28 metai po</t>
  </si>
  <si>
    <t>28 Years Later</t>
  </si>
  <si>
    <t>UK</t>
  </si>
  <si>
    <t>Akiplėša</t>
  </si>
  <si>
    <t>Augintinių ekspresas</t>
  </si>
  <si>
    <t>Pets on a Train</t>
  </si>
  <si>
    <t>FR, US</t>
  </si>
  <si>
    <t>Adastra Cinema</t>
  </si>
  <si>
    <t>Išnykimo valanda</t>
  </si>
  <si>
    <t>Weapons</t>
  </si>
  <si>
    <t>Elio</t>
  </si>
  <si>
    <t>Fantastiškas ketvertas. Pirmieji žingsniai</t>
  </si>
  <si>
    <t>The Fanstastic 4. First Steps</t>
  </si>
  <si>
    <t>Mufasa. Liūtas karalius</t>
  </si>
  <si>
    <t>Mufasa: The Lion King</t>
  </si>
  <si>
    <t>Kempiniukas plačiakelnis. Kelnių paieškos</t>
  </si>
  <si>
    <t>SpongeBob Movie: Search for SquarePants</t>
  </si>
  <si>
    <t>Thunderbolts*</t>
  </si>
  <si>
    <t>Piktoji. Antra dalis</t>
  </si>
  <si>
    <t>Wicked: For Good</t>
  </si>
  <si>
    <t>Didžiosios lenktynės po Europą</t>
  </si>
  <si>
    <t>Grand Prix of Europe</t>
  </si>
  <si>
    <t>DE</t>
  </si>
  <si>
    <t>Juodas telefonas 2</t>
  </si>
  <si>
    <t>The Black Phone 2</t>
  </si>
  <si>
    <t>Galutinis tikslas. Kraujo linija</t>
  </si>
  <si>
    <t>Final Destination. Bloodlines</t>
  </si>
  <si>
    <t>Nuogas ginklas</t>
  </si>
  <si>
    <t>The Naked Gun</t>
  </si>
  <si>
    <t>Balerina</t>
  </si>
  <si>
    <t>Ballerina</t>
  </si>
  <si>
    <t>Mikis 17</t>
  </si>
  <si>
    <t>Mickey 17</t>
  </si>
  <si>
    <t>Supermenas</t>
  </si>
  <si>
    <t>Superman: Legacy</t>
  </si>
  <si>
    <t>Jei ne tu</t>
  </si>
  <si>
    <t>Regretting You</t>
  </si>
  <si>
    <t>US, DE</t>
  </si>
  <si>
    <t>Theatrical Film Distribution</t>
  </si>
  <si>
    <t>Kapitonas Amerika. Drąsus naujas pasaulis</t>
  </si>
  <si>
    <t>Captain America: Brave New World</t>
  </si>
  <si>
    <t>Partenopė</t>
  </si>
  <si>
    <t>Parthenope</t>
  </si>
  <si>
    <t>IT</t>
  </si>
  <si>
    <t>A-One Films</t>
  </si>
  <si>
    <t>Kaip peliukai Kalėdas griovė</t>
  </si>
  <si>
    <t>A Mouse Hunt for Christmas</t>
  </si>
  <si>
    <t>Monstrų vakarėlis</t>
  </si>
  <si>
    <t>Night of the Zoopocalypse</t>
  </si>
  <si>
    <t>CA, FR, BE</t>
  </si>
  <si>
    <t>Garsų pasaulio įrašai</t>
  </si>
  <si>
    <t>Niurnbergas</t>
  </si>
  <si>
    <t>Nuremberg</t>
  </si>
  <si>
    <t>US, HU</t>
  </si>
  <si>
    <t>Grobuonis. Pavojaus zona</t>
  </si>
  <si>
    <t>Predator: Badlands</t>
  </si>
  <si>
    <t>Marija Kalas</t>
  </si>
  <si>
    <t>Maria</t>
  </si>
  <si>
    <t>CL, IT, DE, US</t>
  </si>
  <si>
    <t>Demon Slayer: Kimetsu no Yaiba begalybės pilis</t>
  </si>
  <si>
    <t>Demon Slayer: Kimetsu no Yaiba Infinity Castle</t>
  </si>
  <si>
    <t>JP, US</t>
  </si>
  <si>
    <t>Užburtas miškas</t>
  </si>
  <si>
    <t>Angelo dans la forêt mystérieuse</t>
  </si>
  <si>
    <t>FR</t>
  </si>
  <si>
    <t>Tronas: Arėjas</t>
  </si>
  <si>
    <t>Tron: Ares</t>
  </si>
  <si>
    <t>Šuo, kuris keliavo traukiniu 2</t>
  </si>
  <si>
    <t>Lampo, The Travelling Dog 2</t>
  </si>
  <si>
    <t>PL</t>
  </si>
  <si>
    <t>Mirtinas pasivaikščiojimas</t>
  </si>
  <si>
    <t>Long Walk</t>
  </si>
  <si>
    <t>Slaptažodis: Kalėdos</t>
  </si>
  <si>
    <t>Mission Santa: Yoyo to the Rescue</t>
  </si>
  <si>
    <t xml:space="preserve">IN, US, DE, </t>
  </si>
  <si>
    <t>Iki aušros</t>
  </si>
  <si>
    <t>Until Dawn</t>
  </si>
  <si>
    <t>Nusidėjėliai</t>
  </si>
  <si>
    <t>Sinners</t>
  </si>
  <si>
    <t>Darbininkas</t>
  </si>
  <si>
    <t>Working Man</t>
  </si>
  <si>
    <t>Aktyvistas</t>
  </si>
  <si>
    <t>Naratyvas</t>
  </si>
  <si>
    <t>Bugonija</t>
  </si>
  <si>
    <t>Bugonia</t>
  </si>
  <si>
    <t>US, UK, KR, IE, CA</t>
  </si>
  <si>
    <t>Dogmeno nuotykiai</t>
  </si>
  <si>
    <t>Dog Man</t>
  </si>
  <si>
    <t>US, UK</t>
  </si>
  <si>
    <t>Sniego karalienė</t>
  </si>
  <si>
    <t>North</t>
  </si>
  <si>
    <t>Gabės lėlių namai. Filmas</t>
  </si>
  <si>
    <t>Gabby's Dollhouse: The Movie</t>
  </si>
  <si>
    <t>Irena</t>
  </si>
  <si>
    <t>LT, EE, BG</t>
  </si>
  <si>
    <t>Svajonių kedai</t>
  </si>
  <si>
    <t>Sneaks</t>
  </si>
  <si>
    <t>US, IN, UK</t>
  </si>
  <si>
    <t>Flykas</t>
  </si>
  <si>
    <t>Fleak</t>
  </si>
  <si>
    <t>FI</t>
  </si>
  <si>
    <t>Tokie smulkūs dalykai</t>
  </si>
  <si>
    <t>Small Things Like These</t>
  </si>
  <si>
    <t>IE, US, BE</t>
  </si>
  <si>
    <t>Chainsaw man filmas: Reze arka</t>
  </si>
  <si>
    <t>Chainsaw Man – The Movie: Reze Arc</t>
  </si>
  <si>
    <t>JP</t>
  </si>
  <si>
    <t>Smėlis tavo plaukuose</t>
  </si>
  <si>
    <t>Cinema Ads</t>
  </si>
  <si>
    <t>Panda vardu Mėnulis</t>
  </si>
  <si>
    <t>Moon the Panda</t>
  </si>
  <si>
    <t>Diletantas</t>
  </si>
  <si>
    <t>The Amateur</t>
  </si>
  <si>
    <t>Agentas Hitpigas</t>
  </si>
  <si>
    <t>Hitpig</t>
  </si>
  <si>
    <t>Žinau, ką padarei aną vasarą</t>
  </si>
  <si>
    <t>I Know What You Did Last Summer</t>
  </si>
  <si>
    <t>Dieviškas bardakas</t>
  </si>
  <si>
    <t>Good Fortune</t>
  </si>
  <si>
    <t>Emilija Perez</t>
  </si>
  <si>
    <t>Emilia Pérez</t>
  </si>
  <si>
    <t>Vagišius</t>
  </si>
  <si>
    <t>Roofman</t>
  </si>
  <si>
    <t>Anakonda</t>
  </si>
  <si>
    <t>Anaconda</t>
  </si>
  <si>
    <t>Atvira santuoka</t>
  </si>
  <si>
    <t>Splitsville</t>
  </si>
  <si>
    <t>Finikiečių schema</t>
  </si>
  <si>
    <t>The Phoenician Scheme</t>
  </si>
  <si>
    <t>Miškų bastūnai</t>
  </si>
  <si>
    <t>Woodwalkers</t>
  </si>
  <si>
    <t>BIX – beveik Nirvana</t>
  </si>
  <si>
    <t>Didelė drąsi graži kelionė</t>
  </si>
  <si>
    <t>Big Bold Beautiful Journey</t>
  </si>
  <si>
    <t>US, IE</t>
  </si>
  <si>
    <t>Grąžink ją atgal</t>
  </si>
  <si>
    <t>Bring Her Back</t>
  </si>
  <si>
    <t>AU</t>
  </si>
  <si>
    <t>Ketvirtas aukštas</t>
  </si>
  <si>
    <t>The Home</t>
  </si>
  <si>
    <t>Keistesnis penktadienis</t>
  </si>
  <si>
    <t>Freakier Friday</t>
  </si>
  <si>
    <t>Sąskaitininas 2</t>
  </si>
  <si>
    <t>Accountant 2</t>
  </si>
  <si>
    <t>Beždžionė</t>
  </si>
  <si>
    <t>Monkey</t>
  </si>
  <si>
    <t>Piktoji</t>
  </si>
  <si>
    <t>Wicked</t>
  </si>
  <si>
    <t>Paslapties kaina</t>
  </si>
  <si>
    <t>Urbs TV</t>
  </si>
  <si>
    <t>Velnio ritualas</t>
  </si>
  <si>
    <t>The Ritual</t>
  </si>
  <si>
    <t>Gyvenimas pagal Čaką</t>
  </si>
  <si>
    <t>The Life of Chuck</t>
  </si>
  <si>
    <t>Siena</t>
  </si>
  <si>
    <t>Baltic Productions</t>
  </si>
  <si>
    <t>Pasiutusios pamergės</t>
  </si>
  <si>
    <t>Bride Hard</t>
  </si>
  <si>
    <t>Beprotiškos melodijos. Pliuškis ir Porkis gelbėja pasaulį</t>
  </si>
  <si>
    <t>The Day The Earth Blew Up: A Looney Tunes Movie</t>
  </si>
  <si>
    <t>Klounas kukurūzų lauke</t>
  </si>
  <si>
    <t>Clown in a Cornfield</t>
  </si>
  <si>
    <t>Bėgantis žmogus</t>
  </si>
  <si>
    <t>The Running Man</t>
  </si>
  <si>
    <t>Super elfai</t>
  </si>
  <si>
    <t>Super Elfkins</t>
  </si>
  <si>
    <t>Mirk, mano meile</t>
  </si>
  <si>
    <t>Die My Love</t>
  </si>
  <si>
    <t>Katytė Moksi</t>
  </si>
  <si>
    <t>Miss Moxy</t>
  </si>
  <si>
    <t>BE, NL</t>
  </si>
  <si>
    <t>Svečias</t>
  </si>
  <si>
    <t>LT, NO, SE</t>
  </si>
  <si>
    <t>Gladiatorius 2</t>
  </si>
  <si>
    <t>Gladiator 2</t>
  </si>
  <si>
    <t>Karatė vaikis: Legendos</t>
  </si>
  <si>
    <t>Karate Kid: Legends</t>
  </si>
  <si>
    <t>Mergaitė vardu Gluosnė</t>
  </si>
  <si>
    <t>Girl Named Willow</t>
  </si>
  <si>
    <t>Bob Dylan: Visiškai nežinomas</t>
  </si>
  <si>
    <t>A Complete Unknown</t>
  </si>
  <si>
    <t>Snieguolė</t>
  </si>
  <si>
    <t>Snow White</t>
  </si>
  <si>
    <t>Ragautojos</t>
  </si>
  <si>
    <t>Le assaggiatrici</t>
  </si>
  <si>
    <t>Estinfilm</t>
  </si>
  <si>
    <t>Būtybė</t>
  </si>
  <si>
    <t>Presence</t>
  </si>
  <si>
    <t>Brutalistas</t>
  </si>
  <si>
    <t>The Brutalist</t>
  </si>
  <si>
    <t>Momo ir laiko paslaptis</t>
  </si>
  <si>
    <t>Momo</t>
  </si>
  <si>
    <t>Narsioji Kajara</t>
  </si>
  <si>
    <t>Kayara</t>
  </si>
  <si>
    <t>PE, ES</t>
  </si>
  <si>
    <t>Karalių karalius</t>
  </si>
  <si>
    <t>The King of Kings</t>
  </si>
  <si>
    <t>KR</t>
  </si>
  <si>
    <t>Mudu</t>
  </si>
  <si>
    <t>Together</t>
  </si>
  <si>
    <t>US, AU</t>
  </si>
  <si>
    <t>Bembis. Istorija apie gyvenimą miške</t>
  </si>
  <si>
    <t>Bambi, a Tale of Life in the Woods</t>
  </si>
  <si>
    <t>Best Film</t>
  </si>
  <si>
    <t>Niekas 2</t>
  </si>
  <si>
    <t>Nobody 2</t>
  </si>
  <si>
    <t>Drakula</t>
  </si>
  <si>
    <t>Dracula. A Love Tale</t>
  </si>
  <si>
    <t>Mažasis čempionas</t>
  </si>
  <si>
    <t>Runt</t>
  </si>
  <si>
    <t>Išpuikusi princesė</t>
  </si>
  <si>
    <t>Proud Princess</t>
  </si>
  <si>
    <t>CZ</t>
  </si>
  <si>
    <t>Magiškų gyvūnų mokykla</t>
  </si>
  <si>
    <t>Die Schule der magischen Tiere 3</t>
  </si>
  <si>
    <t>Šventė</t>
  </si>
  <si>
    <t>Lietuvos nacionalinis kultūros centras</t>
  </si>
  <si>
    <t>Rouzų šeimos karas</t>
  </si>
  <si>
    <t>The Roses</t>
  </si>
  <si>
    <t>Better Man: Robbie Williams istorija</t>
  </si>
  <si>
    <t>Better Man</t>
  </si>
  <si>
    <t>US, UK, CN, CA, FR, AU</t>
  </si>
  <si>
    <t>Heidi ir mažasis lūšiukas</t>
  </si>
  <si>
    <t>Heidi - Die Legende vom Luchs</t>
  </si>
  <si>
    <t>Vagių irštva 2</t>
  </si>
  <si>
    <t>Den Of Thieves 2: Pantera</t>
  </si>
  <si>
    <t>Už gretimų durų</t>
  </si>
  <si>
    <t>The Room Next Door</t>
  </si>
  <si>
    <t>Duokis, tuokis, žudyk</t>
  </si>
  <si>
    <t>F*** Marry Kill</t>
  </si>
  <si>
    <t>Šelbio girios demonai</t>
  </si>
  <si>
    <t>Shelby Oaks</t>
  </si>
  <si>
    <t>US, BE</t>
  </si>
  <si>
    <t>Palydovė</t>
  </si>
  <si>
    <t>Companion</t>
  </si>
  <si>
    <t>Gyvenk drąsiai</t>
  </si>
  <si>
    <t>Living large</t>
  </si>
  <si>
    <t>CZ, SK, FR</t>
  </si>
  <si>
    <t>Geras berniukas</t>
  </si>
  <si>
    <t>Good Boy</t>
  </si>
  <si>
    <t>Nepažįstamieji: antra dalis</t>
  </si>
  <si>
    <t>The Strangers: Chapter 2</t>
  </si>
  <si>
    <t>US, ES</t>
  </si>
  <si>
    <t>Spąstuose</t>
  </si>
  <si>
    <t>Locked</t>
  </si>
  <si>
    <t>Tikras skausmas</t>
  </si>
  <si>
    <t>A Real Pain</t>
  </si>
  <si>
    <t>Prigautas</t>
  </si>
  <si>
    <t>Caught Stealing</t>
  </si>
  <si>
    <t>Tattoo vaikinai. Tiesiai į širdį</t>
  </si>
  <si>
    <t>Marked Men</t>
  </si>
  <si>
    <t>Novokainas</t>
  </si>
  <si>
    <t>Novocaine</t>
  </si>
  <si>
    <t>M3gan 2.0</t>
  </si>
  <si>
    <t>Žaidimų draugas</t>
  </si>
  <si>
    <t>Playdate</t>
  </si>
  <si>
    <t>Eli ir jos monstrų komanda</t>
  </si>
  <si>
    <t>Elli and Her Monster Team</t>
  </si>
  <si>
    <t>Rugsėjo penktoji</t>
  </si>
  <si>
    <t>September 5</t>
  </si>
  <si>
    <t>Triuškinanti mašina</t>
  </si>
  <si>
    <t>Smashing Machine</t>
  </si>
  <si>
    <t>Anonimas</t>
  </si>
  <si>
    <t>Relay</t>
  </si>
  <si>
    <t>Exit 8</t>
  </si>
  <si>
    <t>8-ban deguchi</t>
  </si>
  <si>
    <t>Verti meilės</t>
  </si>
  <si>
    <t>Elskling</t>
  </si>
  <si>
    <t>Uždraustos svajos</t>
  </si>
  <si>
    <t>Dreams</t>
  </si>
  <si>
    <t>MX, US</t>
  </si>
  <si>
    <t>BFF. Turbo nuotykių maratonas</t>
  </si>
  <si>
    <t>Art shot</t>
  </si>
  <si>
    <t>Sent Egziuperi</t>
  </si>
  <si>
    <t>Saint-Exupéry</t>
  </si>
  <si>
    <t>FR, BE</t>
  </si>
  <si>
    <t>Dauntono abatija: Didysis finalas</t>
  </si>
  <si>
    <t>Downton Abbey: The Grand Finale</t>
  </si>
  <si>
    <t>Aukščio įkaitai</t>
  </si>
  <si>
    <t>Flight Risk</t>
  </si>
  <si>
    <t>Lošėjos širdis</t>
  </si>
  <si>
    <t>On Swift Horses</t>
  </si>
  <si>
    <t>Įsikūnijimas. Vandens kelias</t>
  </si>
  <si>
    <t>Avatar: The Way of Water</t>
  </si>
  <si>
    <t>Meilė pagal Kafką</t>
  </si>
  <si>
    <t>Die Herrlichkeit des Lebens</t>
  </si>
  <si>
    <t>AT, DE</t>
  </si>
  <si>
    <t>Vulgar</t>
  </si>
  <si>
    <t>LV</t>
  </si>
  <si>
    <t>Santiago Rivero Presenta</t>
  </si>
  <si>
    <t>Drop</t>
  </si>
  <si>
    <t>Operacija „Black Bag“</t>
  </si>
  <si>
    <t>Black Bag</t>
  </si>
  <si>
    <t>Paskutinis oro gurkšnis</t>
  </si>
  <si>
    <t>Last Breath</t>
  </si>
  <si>
    <t>Pavojingi gyviai</t>
  </si>
  <si>
    <t>Dangerous Animals</t>
  </si>
  <si>
    <t>Prarastose žemėse</t>
  </si>
  <si>
    <t>In the Lost Lands</t>
  </si>
  <si>
    <t>US, DE, CA</t>
  </si>
  <si>
    <t>Sacrum ir profanum Pievėnuose</t>
  </si>
  <si>
    <t>LT, LV</t>
  </si>
  <si>
    <t>Monoklis</t>
  </si>
  <si>
    <t>Tyli naktis. Siaubo naktis</t>
  </si>
  <si>
    <t>Silent Night, Deadly Night</t>
  </si>
  <si>
    <t>Sugrįžimas</t>
  </si>
  <si>
    <t>Return</t>
  </si>
  <si>
    <t>UK, IT</t>
  </si>
  <si>
    <t>Keturi meilės laiškai</t>
  </si>
  <si>
    <t>Four Letters of Love</t>
  </si>
  <si>
    <t>UK, IE</t>
  </si>
  <si>
    <t>Paskutinė šou mergina</t>
  </si>
  <si>
    <t>The Last Showgirl</t>
  </si>
  <si>
    <t>Pokalbininkė ir profesorius</t>
  </si>
  <si>
    <t>Kapitonas Kardadantis ir Grelio grafienė</t>
  </si>
  <si>
    <t>Captain Sabertooth and the Countess of Grel</t>
  </si>
  <si>
    <t>Lovos trikampis</t>
  </si>
  <si>
    <t>Threesome</t>
  </si>
  <si>
    <t>Laimikis</t>
  </si>
  <si>
    <t>Keeper</t>
  </si>
  <si>
    <t>Legenda apie Očį</t>
  </si>
  <si>
    <t>The Legend of Ochi</t>
  </si>
  <si>
    <t>Kaip Džeinė Ostin sugriovė mano gyvenimą</t>
  </si>
  <si>
    <t>Jane Austen a gâché ma vie</t>
  </si>
  <si>
    <t>Mėlyna mėlyniausia</t>
  </si>
  <si>
    <t>O Último Azul</t>
  </si>
  <si>
    <t>BR</t>
  </si>
  <si>
    <t>Balkonetės</t>
  </si>
  <si>
    <t>Les femmes au balcon</t>
  </si>
  <si>
    <t>Skyrybų vakarėlis</t>
  </si>
  <si>
    <t>Volveréis</t>
  </si>
  <si>
    <t>ES</t>
  </si>
  <si>
    <t>Larsas yra LOL</t>
  </si>
  <si>
    <t>Lars er LOL</t>
  </si>
  <si>
    <t>Skalvijos kino centras</t>
  </si>
  <si>
    <t>Žmogus vilkas</t>
  </si>
  <si>
    <t>Wolf Man</t>
  </si>
  <si>
    <t>Povas</t>
  </si>
  <si>
    <t>Phau</t>
  </si>
  <si>
    <t>Bernardo užduotis Marse</t>
  </si>
  <si>
    <t>Bernard: Mission Mars</t>
  </si>
  <si>
    <t>CH</t>
  </si>
  <si>
    <t>Unlimited Media OÜ</t>
  </si>
  <si>
    <t>Tėvas Motina Sesuo Brolis</t>
  </si>
  <si>
    <t>Father Mother Sister Brother</t>
  </si>
  <si>
    <t>Springsteen. Išvaduok mane iš nežinios</t>
  </si>
  <si>
    <t>Springsteen: Deliver Me from Nowhere</t>
  </si>
  <si>
    <t>Seksas</t>
  </si>
  <si>
    <t>Sex</t>
  </si>
  <si>
    <t>Gardutė</t>
  </si>
  <si>
    <t>Aistrų virtuvė</t>
  </si>
  <si>
    <t>La Cocina</t>
  </si>
  <si>
    <t>US, MX</t>
  </si>
  <si>
    <t>Svajonės</t>
  </si>
  <si>
    <t>Drømmer</t>
  </si>
  <si>
    <t>Motelis Destino</t>
  </si>
  <si>
    <t>Motel Destino</t>
  </si>
  <si>
    <t>Jei galėčiau, tau įspirčiau</t>
  </si>
  <si>
    <t>If I Had Legs I’d Kick You</t>
  </si>
  <si>
    <t>Nepageidaujama viešnia</t>
  </si>
  <si>
    <t>Anniversary</t>
  </si>
  <si>
    <t>Banglentininkas</t>
  </si>
  <si>
    <t>The Surfer</t>
  </si>
  <si>
    <t>AU, US, IE, UK</t>
  </si>
  <si>
    <t>Laimės išmintis</t>
  </si>
  <si>
    <t>Wisdom of Happiness</t>
  </si>
  <si>
    <t>Barbora. Laikas nuotykiams</t>
  </si>
  <si>
    <t>Basia. Radzę sobie!</t>
  </si>
  <si>
    <t>LT, PL</t>
  </si>
  <si>
    <t>Orwell: 2+2=5</t>
  </si>
  <si>
    <t>Fanfaros</t>
  </si>
  <si>
    <t>En Fanfare</t>
  </si>
  <si>
    <t>Angelo kiaušinis (4K restauracija)</t>
  </si>
  <si>
    <t>Tenshi no Tamago (4K restoration)</t>
  </si>
  <si>
    <t>Super Čarlis</t>
  </si>
  <si>
    <t>Super-Charlie</t>
  </si>
  <si>
    <t>SE</t>
  </si>
  <si>
    <t>Šuo kuris keliavo traukiniu</t>
  </si>
  <si>
    <t>Lampo The Travelling Dog</t>
  </si>
  <si>
    <t>Pabaiga</t>
  </si>
  <si>
    <t>The End</t>
  </si>
  <si>
    <t>DK</t>
  </si>
  <si>
    <t>Ozi. Miško balsas</t>
  </si>
  <si>
    <t>Ozi: Voice Of The Forest</t>
  </si>
  <si>
    <t>UK, FR, US, CN</t>
  </si>
  <si>
    <t>Juodoji arbata</t>
  </si>
  <si>
    <t>Black tea</t>
  </si>
  <si>
    <t>FR, LU, MR, TW</t>
  </si>
  <si>
    <t>Taip toliau</t>
  </si>
  <si>
    <t>10 katino gyvenimų</t>
  </si>
  <si>
    <t>10 Lives</t>
  </si>
  <si>
    <t>Johatsu</t>
  </si>
  <si>
    <t>Modi: Trys dienos ant beprotybės sparno</t>
  </si>
  <si>
    <t>Modi: Three Days on the Wing of Madness</t>
  </si>
  <si>
    <t>Naktinis seansas</t>
  </si>
  <si>
    <t>Film Jam</t>
  </si>
  <si>
    <t>Maksimalus greitis</t>
  </si>
  <si>
    <t>Faster</t>
  </si>
  <si>
    <t>Pats brangiausias krovinys</t>
  </si>
  <si>
    <t>The Most Precious of Cargoes</t>
  </si>
  <si>
    <t>Eretikas</t>
  </si>
  <si>
    <t>Heretic</t>
  </si>
  <si>
    <t>Meilė protuose</t>
  </si>
  <si>
    <t>Follomente</t>
  </si>
  <si>
    <t>Akis už akį</t>
  </si>
  <si>
    <t>Eye for an Eye</t>
  </si>
  <si>
    <t>Meilė</t>
  </si>
  <si>
    <t>Love</t>
  </si>
  <si>
    <t>Mylimiausias mano pyragas</t>
  </si>
  <si>
    <t>Keyke mahboobe man</t>
  </si>
  <si>
    <t xml:space="preserve">IR, FR, SE, DE </t>
  </si>
  <si>
    <t>Mirties gniaužtuose</t>
  </si>
  <si>
    <t>Cleaner</t>
  </si>
  <si>
    <t>Broliai lokiai. Ateities nuotykis</t>
  </si>
  <si>
    <t>Boonie Bears: Future Reborn</t>
  </si>
  <si>
    <t>CN</t>
  </si>
  <si>
    <t>Sunkus amžius</t>
  </si>
  <si>
    <t>Il ragazzo dai pantaloni rosa</t>
  </si>
  <si>
    <t>Atleisk, mažytė</t>
  </si>
  <si>
    <t>Sorry, Baby</t>
  </si>
  <si>
    <t>Apverstas bokštas</t>
  </si>
  <si>
    <t>Tagurpidi torn</t>
  </si>
  <si>
    <t>LV, EE</t>
  </si>
  <si>
    <t>Sing Singo kalėjimas</t>
  </si>
  <si>
    <t>Sing Sing</t>
  </si>
  <si>
    <t>Medžiotojai</t>
  </si>
  <si>
    <t>Afterburn</t>
  </si>
  <si>
    <t>Bobas ir Bobis. Morkaėdžio pėdsakais</t>
  </si>
  <si>
    <t>Bob a Bobek ve filmu: Na stope Mrkvojeda</t>
  </si>
  <si>
    <t>Trys draugės</t>
  </si>
  <si>
    <t>Trois Amies</t>
  </si>
  <si>
    <t>Užsispyrusi Pelenė</t>
  </si>
  <si>
    <t>Askepote</t>
  </si>
  <si>
    <t>Šis tas ypatingo</t>
  </si>
  <si>
    <t>Un p'tit truc en plus</t>
  </si>
  <si>
    <t>Grožio kaina</t>
  </si>
  <si>
    <t>Shell</t>
  </si>
  <si>
    <t>Meilės melodija</t>
  </si>
  <si>
    <t>Song Sung Blue</t>
  </si>
  <si>
    <t>Žvaigždės pranašauja</t>
  </si>
  <si>
    <t>Wishing on a Star</t>
  </si>
  <si>
    <t>IT, SK, CZ, AT, HR</t>
  </si>
  <si>
    <t>Plastikiniai pistoletai</t>
  </si>
  <si>
    <t>Les pistolets en plastique</t>
  </si>
  <si>
    <t>Apsaugoti bet kokia kaina</t>
  </si>
  <si>
    <t>She Rides Shotgun</t>
  </si>
  <si>
    <t>Rytoj būsiu drąsus</t>
  </si>
  <si>
    <t>Ab morgen bin ich mutig</t>
  </si>
  <si>
    <t>Vasaros knyga</t>
  </si>
  <si>
    <t>The Summer Book</t>
  </si>
  <si>
    <t>Deimantai</t>
  </si>
  <si>
    <t>Diamanti</t>
  </si>
  <si>
    <t>Džiunė ir Džonas</t>
  </si>
  <si>
    <t>June and John</t>
  </si>
  <si>
    <t>Senio kelionės</t>
  </si>
  <si>
    <t>Čia</t>
  </si>
  <si>
    <t>Here</t>
  </si>
  <si>
    <t>Baltoji paukštė</t>
  </si>
  <si>
    <t>White Bird a Wonder Story</t>
  </si>
  <si>
    <t>Paskutinė Froido sesija</t>
  </si>
  <si>
    <t>Freud's Last Session</t>
  </si>
  <si>
    <t>Mano ypatingas sūnus</t>
  </si>
  <si>
    <t>Unbreakable boy</t>
  </si>
  <si>
    <t>Vermiljas</t>
  </si>
  <si>
    <t>Vermiglio</t>
  </si>
  <si>
    <t>Kai ateina ruduo</t>
  </si>
  <si>
    <t>When Fall Is Coming</t>
  </si>
  <si>
    <t>Laisvėje</t>
  </si>
  <si>
    <t>Fuori</t>
  </si>
  <si>
    <t>Garfildas</t>
  </si>
  <si>
    <t>The Garfield Movie</t>
  </si>
  <si>
    <t>Ledo griūtis</t>
  </si>
  <si>
    <t>Ice Fall</t>
  </si>
  <si>
    <t>US, BG</t>
  </si>
  <si>
    <t>Kodas raudonas</t>
  </si>
  <si>
    <t>Red One</t>
  </si>
  <si>
    <t>Pont Neuf meilužiai</t>
  </si>
  <si>
    <t>Les Amants du Pont-Neuf</t>
  </si>
  <si>
    <t>Opus</t>
  </si>
  <si>
    <t>Madam Clicquot</t>
  </si>
  <si>
    <t>Widow Clicquot</t>
  </si>
  <si>
    <t>Malonė</t>
  </si>
  <si>
    <t>La Grazia</t>
  </si>
  <si>
    <t>Niki</t>
  </si>
  <si>
    <t>Visa, kas tu esi</t>
  </si>
  <si>
    <t>Alle die Du bist</t>
  </si>
  <si>
    <t>Drugelio Širdis</t>
  </si>
  <si>
    <t>Vienaragio mirtis</t>
  </si>
  <si>
    <t>Death of a Unicorn</t>
  </si>
  <si>
    <t>Katinas vaiduoklis Andzu</t>
  </si>
  <si>
    <t>Ghost Cat Anzu</t>
  </si>
  <si>
    <t>JP, FR</t>
  </si>
  <si>
    <t>Dieviškoji Sara Bernar</t>
  </si>
  <si>
    <t>The Divine Sarah Bernhardt</t>
  </si>
  <si>
    <t>13 dienų, 13 naktų</t>
  </si>
  <si>
    <t>13 jours, 13 nuits</t>
  </si>
  <si>
    <t>Šventosios figos sėkla</t>
  </si>
  <si>
    <t>Dane-ye anjir-e ma'abed</t>
  </si>
  <si>
    <t>IR</t>
  </si>
  <si>
    <t>Spirk arba mirk</t>
  </si>
  <si>
    <t>Fight or Flight</t>
  </si>
  <si>
    <t>Suleimano istorija</t>
  </si>
  <si>
    <t>L´Histoire de Souleymane</t>
  </si>
  <si>
    <t>Žokėjus</t>
  </si>
  <si>
    <t>El Jockey</t>
  </si>
  <si>
    <t>AR</t>
  </si>
  <si>
    <t>Viškis piškis ir švilpiko paslaptis</t>
  </si>
  <si>
    <t>Chickenhare and the Secret of the Groundhog</t>
  </si>
  <si>
    <t>BE, FR, NL</t>
  </si>
  <si>
    <t>Paukštis</t>
  </si>
  <si>
    <t>Bird</t>
  </si>
  <si>
    <t>UK, US, FR, DE</t>
  </si>
  <si>
    <t>Substancija</t>
  </si>
  <si>
    <t>The Substance</t>
  </si>
  <si>
    <t>Laivas</t>
  </si>
  <si>
    <t>Rugsėja sako</t>
  </si>
  <si>
    <t>September Says</t>
  </si>
  <si>
    <t>IE</t>
  </si>
  <si>
    <t>4 dienos iki Kalėdų</t>
  </si>
  <si>
    <t>SuperKlaus</t>
  </si>
  <si>
    <t>ES, UK, CA</t>
  </si>
  <si>
    <t>Tylioji brolija</t>
  </si>
  <si>
    <t>The Order</t>
  </si>
  <si>
    <t>Travolta</t>
  </si>
  <si>
    <t>Suzume</t>
  </si>
  <si>
    <t>Praėję gyvenimai</t>
  </si>
  <si>
    <t>Past lives</t>
  </si>
  <si>
    <t>US, KR</t>
  </si>
  <si>
    <t>Paslapčių traukinys</t>
  </si>
  <si>
    <t>A Mystery on the Cattle Hill Express</t>
  </si>
  <si>
    <t>Armandas</t>
  </si>
  <si>
    <t>Armand</t>
  </si>
  <si>
    <t>Kalėdos Batsiuvių gatvėje</t>
  </si>
  <si>
    <t>Christmas on Cobbler Street</t>
  </si>
  <si>
    <t>Gauja</t>
  </si>
  <si>
    <t>Smecka</t>
  </si>
  <si>
    <t>CZ, SK, LV</t>
  </si>
  <si>
    <t>Lincesa. Miško princesė</t>
  </si>
  <si>
    <t>Lincessa. The Silences Of The Forest</t>
  </si>
  <si>
    <t>ES, FR</t>
  </si>
  <si>
    <t>Stebuklingoji boružėlė ir juodasis katinas</t>
  </si>
  <si>
    <t>Ladybug &amp; Cat Noir: The Awakening</t>
  </si>
  <si>
    <t>Žaisti Gyvenimą</t>
  </si>
  <si>
    <t>Taip įsivaizduojame šviesą</t>
  </si>
  <si>
    <t>All We Imagine as Light</t>
  </si>
  <si>
    <t>FR, IN, NL, LU</t>
  </si>
  <si>
    <t>Laukinės širdys</t>
  </si>
  <si>
    <t>Ukjent Landskap</t>
  </si>
  <si>
    <t>Chimera</t>
  </si>
  <si>
    <t>La Chimera</t>
  </si>
  <si>
    <t>Kristis</t>
  </si>
  <si>
    <t>Christy</t>
  </si>
  <si>
    <t>IE, UK</t>
  </si>
  <si>
    <t>Bjaurioji sesuo</t>
  </si>
  <si>
    <t>Den stygge stesøsteren</t>
  </si>
  <si>
    <t>NO, DK, RO, PL, SE</t>
  </si>
  <si>
    <t>Mūsų tėtis</t>
  </si>
  <si>
    <t>Goodrich</t>
  </si>
  <si>
    <t>Urvas</t>
  </si>
  <si>
    <t>Il buco</t>
  </si>
  <si>
    <t>IT, FR, DE</t>
  </si>
  <si>
    <t>Niekuo neypatingas žmogus</t>
  </si>
  <si>
    <t>One Dimensional Man</t>
  </si>
  <si>
    <t>EE</t>
  </si>
  <si>
    <t>Baltasis lokys – princas</t>
  </si>
  <si>
    <t>Kvitebjørn</t>
  </si>
  <si>
    <t>Laiškai Sofijai</t>
  </si>
  <si>
    <t>LT, UK</t>
  </si>
  <si>
    <t>Afrika Pandastika</t>
  </si>
  <si>
    <t>Panda Bear in Africa</t>
  </si>
  <si>
    <t>DK, NL, FR, DE, EE, CN</t>
  </si>
  <si>
    <t>Vištienos Lindai!</t>
  </si>
  <si>
    <t>Linda veut du poulet!</t>
  </si>
  <si>
    <t>FR, IT</t>
  </si>
  <si>
    <t>Ema ir juodasis jaguaras</t>
  </si>
  <si>
    <t>Le Dernier Jaguar</t>
  </si>
  <si>
    <t>FR, DE, CA</t>
  </si>
  <si>
    <t>Nutrūktgalviai: Don Kichoto pėdsakais</t>
  </si>
  <si>
    <t>Giants of La Mancha</t>
  </si>
  <si>
    <t>AR, BE, DE</t>
  </si>
  <si>
    <t>Keliautojos poreikiai</t>
  </si>
  <si>
    <t>Yeohaengjaui pilyo</t>
  </si>
  <si>
    <t>Atmintis</t>
  </si>
  <si>
    <t>Memory</t>
  </si>
  <si>
    <t>Queer</t>
  </si>
  <si>
    <t>US, IT</t>
  </si>
  <si>
    <t>Pasakos iš paslaptingo sodo</t>
  </si>
  <si>
    <t>Pohádky po babicce</t>
  </si>
  <si>
    <t>CZ, FR, SK, SI</t>
  </si>
  <si>
    <t>Lenos jūra</t>
  </si>
  <si>
    <t>Zeevonk</t>
  </si>
  <si>
    <t>Šešėlių pėdsakais</t>
  </si>
  <si>
    <t>Ghost Trail</t>
  </si>
  <si>
    <t>Poema mažiesiems žmonėms</t>
  </si>
  <si>
    <t>Поема для маленьких людей</t>
  </si>
  <si>
    <t>UA, LT</t>
  </si>
  <si>
    <t>Zero Copy</t>
  </si>
  <si>
    <t>Šuniškas procesas</t>
  </si>
  <si>
    <t>Le Procès du Chien</t>
  </si>
  <si>
    <t>Ten, kur namai</t>
  </si>
  <si>
    <t>Hjem kaere hjem</t>
  </si>
  <si>
    <t>Kometa Mumių šalyje</t>
  </si>
  <si>
    <t>Muumipeikko ja pyrstötähti</t>
  </si>
  <si>
    <t>Laikas gyventi</t>
  </si>
  <si>
    <t>We Live in Time</t>
  </si>
  <si>
    <t>FR, UK</t>
  </si>
  <si>
    <t>Viena gyvybė</t>
  </si>
  <si>
    <t>One Life</t>
  </si>
  <si>
    <t>Mes dedame tašką</t>
  </si>
  <si>
    <t>It Ends With Us</t>
  </si>
  <si>
    <t>Šokių karalienė</t>
  </si>
  <si>
    <t>Dancing Queen</t>
  </si>
  <si>
    <t>Magiškos gyvūnų Kalėdos</t>
  </si>
  <si>
    <t>Le Grand Noël des Animaux</t>
  </si>
  <si>
    <t>Du už vieno kainą</t>
  </si>
  <si>
    <t>Zwei zu eins</t>
  </si>
  <si>
    <t>Lapių kelionė ledynuose</t>
  </si>
  <si>
    <t>Kina and Yuk</t>
  </si>
  <si>
    <t>IT, CA, FR</t>
  </si>
  <si>
    <t>Drakonas ir strazdanotoji gražuolė</t>
  </si>
  <si>
    <t>Ryû to sobakasu no hime</t>
  </si>
  <si>
    <t>Niko. Už Šiaurės pašvaistės</t>
  </si>
  <si>
    <t>Niko: Beyond The Northern Lights</t>
  </si>
  <si>
    <t>FI, DK, DE, IE</t>
  </si>
  <si>
    <t>Meilė, melas, kraujas</t>
  </si>
  <si>
    <t>Love Lies Bleeding</t>
  </si>
  <si>
    <t>Meilės laivas</t>
  </si>
  <si>
    <t>La petite vadrouille</t>
  </si>
  <si>
    <t>Vesper</t>
  </si>
  <si>
    <t>Puikios dienos</t>
  </si>
  <si>
    <t>Perfect days</t>
  </si>
  <si>
    <t>JP, DE</t>
  </si>
  <si>
    <t>Gyvūnas</t>
  </si>
  <si>
    <t>Animal</t>
  </si>
  <si>
    <t>Poetas</t>
  </si>
  <si>
    <t>Išvarymas</t>
  </si>
  <si>
    <t>Conjuring</t>
  </si>
  <si>
    <t>Madam Luna</t>
  </si>
  <si>
    <t>Madame Luna</t>
  </si>
  <si>
    <t>Interesų zona</t>
  </si>
  <si>
    <t>The Zone of Interest</t>
  </si>
  <si>
    <t>UK, US, PL</t>
  </si>
  <si>
    <t>Bintė</t>
  </si>
  <si>
    <t>Binti</t>
  </si>
  <si>
    <t>BE</t>
  </si>
  <si>
    <t>Svajonių atostogos</t>
  </si>
  <si>
    <t>The Holdovers</t>
  </si>
  <si>
    <t>Raganosis Rino</t>
  </si>
  <si>
    <t>Thabo and the Rhino Case</t>
  </si>
  <si>
    <t>Titina Šiaurės ašigalyje</t>
  </si>
  <si>
    <t>Titina</t>
  </si>
  <si>
    <t>Sparnuoti herojai</t>
  </si>
  <si>
    <t>Super Wings the Movie: Maximum Speed</t>
  </si>
  <si>
    <t>Tylieji</t>
  </si>
  <si>
    <t>De lydløse</t>
  </si>
  <si>
    <t>Mažosios moterys</t>
  </si>
  <si>
    <t>Little Women</t>
  </si>
  <si>
    <t>Net ir pelės keliauja į dangų</t>
  </si>
  <si>
    <t>I mysi patrí do nebe</t>
  </si>
  <si>
    <t>CZ, FR, PL, SK</t>
  </si>
  <si>
    <t>Išvarymas 2</t>
  </si>
  <si>
    <t>Conjuring 2</t>
  </si>
  <si>
    <t>Tiesos kadras</t>
  </si>
  <si>
    <t>Lee</t>
  </si>
  <si>
    <t>Aštuoni kalnai</t>
  </si>
  <si>
    <t>The Eight Mountains</t>
  </si>
  <si>
    <t xml:space="preserve">IT, BE, FR </t>
  </si>
  <si>
    <t>Katakas. Kelionė į ledynų kraštą</t>
  </si>
  <si>
    <t>Katak: The Brave Beluga</t>
  </si>
  <si>
    <t>CA</t>
  </si>
  <si>
    <t>Gurmaniška aistra</t>
  </si>
  <si>
    <t>Pot au Feu de Dodin Bouffant</t>
  </si>
  <si>
    <t>Patersonas</t>
  </si>
  <si>
    <t>Paterson</t>
  </si>
  <si>
    <t>US, FR, DE</t>
  </si>
  <si>
    <t>Mūza</t>
  </si>
  <si>
    <t>Amžinai kartu</t>
  </si>
  <si>
    <t>Eternity</t>
  </si>
  <si>
    <t>Tigro kelionė Himalajuose</t>
  </si>
  <si>
    <t>Tigers Nest</t>
  </si>
  <si>
    <t>200% Vilkas</t>
  </si>
  <si>
    <t>200% Wolf</t>
  </si>
  <si>
    <t>AU, ES, DE</t>
  </si>
  <si>
    <t>Didieji planetos sergėtojai</t>
  </si>
  <si>
    <t>Les gardiennes de la planete</t>
  </si>
  <si>
    <t>Monstras</t>
  </si>
  <si>
    <t>Monster</t>
  </si>
  <si>
    <t>žeme, stop</t>
  </si>
  <si>
    <t>stop-zemlia</t>
  </si>
  <si>
    <t>UA</t>
  </si>
  <si>
    <t>What the Finn – Summer of Surprises (Kannawoniwasein!)</t>
  </si>
  <si>
    <t>Išvarymas 3: Velnias privertė mane tai padaryti</t>
  </si>
  <si>
    <t>Conjuring 3</t>
  </si>
  <si>
    <t>Medžiotojas Kreivenas</t>
  </si>
  <si>
    <t>Kraven the Hunter</t>
  </si>
  <si>
    <t>Mūsų svajonės</t>
  </si>
  <si>
    <t>We Have a Dream</t>
  </si>
  <si>
    <t>Greta Garbo</t>
  </si>
  <si>
    <t>Tarp pilkų debesų</t>
  </si>
  <si>
    <t>Ashes in the Snow</t>
  </si>
  <si>
    <t>LT, US</t>
  </si>
  <si>
    <t>Bolero</t>
  </si>
  <si>
    <t>Mano mama gorila</t>
  </si>
  <si>
    <t>Apstjärnan</t>
  </si>
  <si>
    <t>SE, DK, FI</t>
  </si>
  <si>
    <t>Kung Fu Panda 4</t>
  </si>
  <si>
    <t>Balandį</t>
  </si>
  <si>
    <t>April</t>
  </si>
  <si>
    <t>GE, IT, FR</t>
  </si>
  <si>
    <t>Silvio</t>
  </si>
  <si>
    <t>Loro</t>
  </si>
  <si>
    <t>IT, FR</t>
  </si>
  <si>
    <t>Liepsnojančios moters portretas</t>
  </si>
  <si>
    <t>Portrait De La Jeune Fille En Feu</t>
  </si>
  <si>
    <t>Aš esu Zlatanas</t>
  </si>
  <si>
    <t>Jag är Zlatan</t>
  </si>
  <si>
    <t>Kur dingo Ana Frank?</t>
  </si>
  <si>
    <t>Where Is Anne Frank</t>
  </si>
  <si>
    <t>PL, BE, LU, FR, NL</t>
  </si>
  <si>
    <t>Mokinys</t>
  </si>
  <si>
    <t>Apprentice</t>
  </si>
  <si>
    <t>DK, CA, IE, US</t>
  </si>
  <si>
    <t>Paslaptis</t>
  </si>
  <si>
    <t>Artbox</t>
  </si>
  <si>
    <t>Netašytas deimantas</t>
  </si>
  <si>
    <t>Wild Diamond</t>
  </si>
  <si>
    <t>Transformeriai. Pradžia</t>
  </si>
  <si>
    <t>Transformers One</t>
  </si>
  <si>
    <t>Viena vasara</t>
  </si>
  <si>
    <t>Le temps d'un été</t>
  </si>
  <si>
    <t>Kaip „Titanikas“ mane išgelbėjo</t>
  </si>
  <si>
    <t>How the Titanic Became My Lifeboat</t>
  </si>
  <si>
    <t>IS</t>
  </si>
  <si>
    <t>Liepsnojantis dangus</t>
  </si>
  <si>
    <t>Roter Himmel</t>
  </si>
  <si>
    <t>Elvis</t>
  </si>
  <si>
    <t>Pamfiras</t>
  </si>
  <si>
    <t>Pamfir</t>
  </si>
  <si>
    <t>Parazitas</t>
  </si>
  <si>
    <t>Gisaengchung</t>
  </si>
  <si>
    <t>Tu man nieko neprimeni</t>
  </si>
  <si>
    <t>LT, ES, SE</t>
  </si>
  <si>
    <t>Grafas Montekristas</t>
  </si>
  <si>
    <t>The Count of Monte-Cristo</t>
  </si>
  <si>
    <t>Oho! Žinutė iš kosmoso</t>
  </si>
  <si>
    <t>Wow! Message from Space</t>
  </si>
  <si>
    <t>Edenas</t>
  </si>
  <si>
    <t>Eden</t>
  </si>
  <si>
    <t>Keliantis siaubą 3</t>
  </si>
  <si>
    <t>Terrifier 3</t>
  </si>
  <si>
    <t>Mano šuo Artūras</t>
  </si>
  <si>
    <t>Arthur the King</t>
  </si>
  <si>
    <t>Kriu</t>
  </si>
  <si>
    <t>Knor</t>
  </si>
  <si>
    <t>NL, BE</t>
  </si>
  <si>
    <t>Po saulės</t>
  </si>
  <si>
    <t>After sun</t>
  </si>
  <si>
    <t>Kaimiečiai</t>
  </si>
  <si>
    <t>Chlopi</t>
  </si>
  <si>
    <t>PL, LT</t>
  </si>
  <si>
    <t>Tėkmės pagauti</t>
  </si>
  <si>
    <t>Caught by the Tides</t>
  </si>
  <si>
    <t>Laukinukė Roz</t>
  </si>
  <si>
    <t>Wild Robot</t>
  </si>
  <si>
    <t>Išgyventi vasarą</t>
  </si>
  <si>
    <t>Vampyriukas</t>
  </si>
  <si>
    <t>Petit vampire</t>
  </si>
  <si>
    <t>Bjaurusis aš 4</t>
  </si>
  <si>
    <t>Despicable Me 4</t>
  </si>
  <si>
    <t>Kalėdų eglutės gyvenimas ir mirtis</t>
  </si>
  <si>
    <t>LT, DK, GE</t>
  </si>
  <si>
    <t>Keistuolė Betė</t>
  </si>
  <si>
    <t>My Freaky Family</t>
  </si>
  <si>
    <t>DE, IE, AU</t>
  </si>
  <si>
    <t>Kalėdos džiunglėse</t>
  </si>
  <si>
    <t>Christmas in the Jungle</t>
  </si>
  <si>
    <t>Išvirkščias pasaulis 2</t>
  </si>
  <si>
    <t>Inside Out 2</t>
  </si>
  <si>
    <t>5½ meilės istorijos viename Vilniaus bute</t>
  </si>
  <si>
    <t>Five and a Half Love Stories in an Apartment in Vilnius, Lithuania</t>
  </si>
  <si>
    <t>LT, IE, LV</t>
  </si>
  <si>
    <t>Aš čia kapitonas</t>
  </si>
  <si>
    <t>Io Capitano</t>
  </si>
  <si>
    <t>IT, BE, FR</t>
  </si>
  <si>
    <t>Sapnų scenarijus</t>
  </si>
  <si>
    <t>Dream Scenario</t>
  </si>
  <si>
    <t>Zero Zone</t>
  </si>
  <si>
    <t>LT, UA</t>
  </si>
  <si>
    <t>Muminuko nuotykiai</t>
  </si>
  <si>
    <t>The Exploits of Moominpappa</t>
  </si>
  <si>
    <t>FI, PL</t>
  </si>
  <si>
    <t>Žiuli vis tyli</t>
  </si>
  <si>
    <t>Julie Zwijgt</t>
  </si>
  <si>
    <t>Blogiausias žmogus pasaulyje</t>
  </si>
  <si>
    <t>Verdens verste menneske</t>
  </si>
  <si>
    <t>NO, FR, SE, DK</t>
  </si>
  <si>
    <t>Advokatas</t>
  </si>
  <si>
    <t>Blogis (ne)egzistuoja</t>
  </si>
  <si>
    <t>Evil does not exist</t>
  </si>
  <si>
    <t>Rašytojas</t>
  </si>
  <si>
    <t>The Writer</t>
  </si>
  <si>
    <t>LT, DE, US</t>
  </si>
  <si>
    <t>Prasti reikalai</t>
  </si>
  <si>
    <t>Poor Things</t>
  </si>
  <si>
    <t>IE, US, UK</t>
  </si>
  <si>
    <t>Derlius</t>
  </si>
  <si>
    <t>Harvest</t>
  </si>
  <si>
    <t xml:space="preserve">UK, DE, US, FR, GR </t>
  </si>
  <si>
    <t>Laisvės garsas</t>
  </si>
  <si>
    <t>Sound of Freedom</t>
  </si>
  <si>
    <t xml:space="preserve">Ežiukas Sonic 3 </t>
  </si>
  <si>
    <t xml:space="preserve">Gera mergaitė </t>
  </si>
  <si>
    <t xml:space="preserve">Vajana 2 </t>
  </si>
  <si>
    <t xml:space="preserve">Mufasa. Liūtas karalius </t>
  </si>
  <si>
    <t xml:space="preserve">Meškiukas Padingtonas: Nuotykiai Peru </t>
  </si>
  <si>
    <t xml:space="preserve">Partenopė </t>
  </si>
  <si>
    <t xml:space="preserve">Tokie smulkūs dalykai </t>
  </si>
  <si>
    <t xml:space="preserve">Piktoji </t>
  </si>
  <si>
    <t xml:space="preserve">Emilija Perez </t>
  </si>
  <si>
    <t xml:space="preserve">Gladiatorius 2 </t>
  </si>
  <si>
    <t xml:space="preserve">Super elfai </t>
  </si>
  <si>
    <t xml:space="preserve">Better Man: Robbie Williams istorija </t>
  </si>
  <si>
    <t xml:space="preserve">Vagių irštva 2 </t>
  </si>
  <si>
    <t xml:space="preserve">Už gretimų durų </t>
  </si>
  <si>
    <t xml:space="preserve">Tikras skausmas </t>
  </si>
  <si>
    <t xml:space="preserve">Sugrįžimas </t>
  </si>
  <si>
    <t xml:space="preserve">Konklava </t>
  </si>
  <si>
    <t xml:space="preserve">Žmogus vilkas </t>
  </si>
  <si>
    <t xml:space="preserve">Aistrų virtuvė </t>
  </si>
  <si>
    <t xml:space="preserve">Eretikas </t>
  </si>
  <si>
    <t xml:space="preserve">Čia </t>
  </si>
  <si>
    <t xml:space="preserve">Kodas raudonas </t>
  </si>
  <si>
    <t xml:space="preserve">Paskutinė Froido sesija </t>
  </si>
  <si>
    <t xml:space="preserve">Mylimiausias mano pyragas </t>
  </si>
  <si>
    <t xml:space="preserve">Agentas Hitpigas </t>
  </si>
  <si>
    <t xml:space="preserve">Tylioji brolija </t>
  </si>
  <si>
    <t xml:space="preserve">Madam Clicquot </t>
  </si>
  <si>
    <t xml:space="preserve">Mūsų tėtis </t>
  </si>
  <si>
    <t xml:space="preserve">Šuniškas procesas </t>
  </si>
  <si>
    <t xml:space="preserve">Du už vieno kainą </t>
  </si>
  <si>
    <t xml:space="preserve">Meilės laivas </t>
  </si>
  <si>
    <t xml:space="preserve">Lincesa. Miško princesė </t>
  </si>
  <si>
    <t xml:space="preserve">Niko. Už Šiaurės pašvaistės  </t>
  </si>
  <si>
    <t xml:space="preserve">Substancija </t>
  </si>
  <si>
    <t xml:space="preserve">Laikas gyventi </t>
  </si>
  <si>
    <t xml:space="preserve">Raganosis Rino  </t>
  </si>
  <si>
    <t xml:space="preserve">Medžiotojas Kreivenas </t>
  </si>
  <si>
    <t xml:space="preserve">Ozi. Miško balsas </t>
  </si>
  <si>
    <t>UK, FR,US, CN</t>
  </si>
  <si>
    <t xml:space="preserve">Lapių kelionė ledynuose </t>
  </si>
  <si>
    <t xml:space="preserve">ACME Film </t>
  </si>
  <si>
    <t xml:space="preserve">Šokių karalienė </t>
  </si>
  <si>
    <t xml:space="preserve">Magiškos gyvūnų Kalėdos </t>
  </si>
  <si>
    <t xml:space="preserve">Vesper </t>
  </si>
  <si>
    <t xml:space="preserve">Laukinukė Roz </t>
  </si>
  <si>
    <t xml:space="preserve">Tiesos kadras </t>
  </si>
  <si>
    <t xml:space="preserve">Svajonių atostogos </t>
  </si>
  <si>
    <t xml:space="preserve">Bridžita Džouns. Pakvaišusi dėl vaikino  </t>
  </si>
  <si>
    <t xml:space="preserve">Kapitonas Amerika. Drąsus naujas pasaulis </t>
  </si>
  <si>
    <t xml:space="preserve">Dogmeno nuotykiai </t>
  </si>
  <si>
    <t xml:space="preserve">Užburtas miškas </t>
  </si>
  <si>
    <t xml:space="preserve">Bob Dylan: Visiškai nežinomas </t>
  </si>
  <si>
    <t xml:space="preserve">Beždžionė </t>
  </si>
  <si>
    <t xml:space="preserve">Išpuikusi princesė  </t>
  </si>
  <si>
    <t xml:space="preserve">Tattoo vaikinai. Tiesiai į širdį </t>
  </si>
  <si>
    <t xml:space="preserve">Verti meilės </t>
  </si>
  <si>
    <t xml:space="preserve">Mirties gniaužtuose  </t>
  </si>
  <si>
    <t xml:space="preserve">Mažasis čempionas </t>
  </si>
  <si>
    <t xml:space="preserve">Balkonetės  </t>
  </si>
  <si>
    <t xml:space="preserve">Pabaiga </t>
  </si>
  <si>
    <t xml:space="preserve">Rugsėjo penktoji  </t>
  </si>
  <si>
    <t xml:space="preserve">Barbora. Laikas nuotykiams  </t>
  </si>
  <si>
    <t xml:space="preserve">Prarastose žemėse  </t>
  </si>
  <si>
    <t xml:space="preserve">Šuo kuris keliavo traukiniu  </t>
  </si>
  <si>
    <t xml:space="preserve">Mes dedame tašką </t>
  </si>
  <si>
    <t xml:space="preserve">Laiškai Sofijai
 </t>
  </si>
  <si>
    <t xml:space="preserve">Katakas. Kelionė į ledynų kraštą </t>
  </si>
  <si>
    <t xml:space="preserve">Viena gyvybė </t>
  </si>
  <si>
    <t xml:space="preserve">Oho! Žinutė iš kosmoso  </t>
  </si>
  <si>
    <t xml:space="preserve">Aš čia kapitonas </t>
  </si>
  <si>
    <t xml:space="preserve">Mikis 17 </t>
  </si>
  <si>
    <t xml:space="preserve">Potvynis  </t>
  </si>
  <si>
    <t xml:space="preserve">Akiplėša  </t>
  </si>
  <si>
    <t xml:space="preserve">Miškų bastūnai </t>
  </si>
  <si>
    <t xml:space="preserve">Darbininkas  </t>
  </si>
  <si>
    <t xml:space="preserve">Marija Kalas </t>
  </si>
  <si>
    <t xml:space="preserve">Snieguolė </t>
  </si>
  <si>
    <t xml:space="preserve">Duokis, tuokis, žudyk </t>
  </si>
  <si>
    <t xml:space="preserve">Novokainas </t>
  </si>
  <si>
    <t xml:space="preserve">Paskutinis oro gurkšnis  </t>
  </si>
  <si>
    <t xml:space="preserve">Skyrybų vakarėlis  </t>
  </si>
  <si>
    <t xml:space="preserve">Povas </t>
  </si>
  <si>
    <t xml:space="preserve">Fanfaros </t>
  </si>
  <si>
    <t xml:space="preserve">Vermiljas  </t>
  </si>
  <si>
    <t xml:space="preserve">Paukštis </t>
  </si>
  <si>
    <t xml:space="preserve">Trys draugės </t>
  </si>
  <si>
    <t xml:space="preserve">Šventosios figos sėkla  </t>
  </si>
  <si>
    <t xml:space="preserve">Žokėjus </t>
  </si>
  <si>
    <t xml:space="preserve">Sing Singo kalėjimas  </t>
  </si>
  <si>
    <t xml:space="preserve">Pont Neuf meilužiai  </t>
  </si>
  <si>
    <t xml:space="preserve">Katinas vaiduoklis Andzu  </t>
  </si>
  <si>
    <t xml:space="preserve">Armandas </t>
  </si>
  <si>
    <t xml:space="preserve">Laukinės širdys  </t>
  </si>
  <si>
    <t xml:space="preserve">Taip įsivaizduojame šviesą </t>
  </si>
  <si>
    <t xml:space="preserve">Suleimano istorija  </t>
  </si>
  <si>
    <t xml:space="preserve">Ozi. Miško balsas  </t>
  </si>
  <si>
    <t>UK, FR, JAV, CN</t>
  </si>
  <si>
    <t xml:space="preserve">Baltoji paukštė </t>
  </si>
  <si>
    <t xml:space="preserve">Ashes in the Snow </t>
  </si>
  <si>
    <t xml:space="preserve">Balandį  </t>
  </si>
  <si>
    <t xml:space="preserve">Išvirkščias pasaulis 2   </t>
  </si>
  <si>
    <t xml:space="preserve">Didieji planetos sergėtojai </t>
  </si>
  <si>
    <t xml:space="preserve">Tėkmės pagauti </t>
  </si>
  <si>
    <t xml:space="preserve">Minecraft filmas  </t>
  </si>
  <si>
    <t xml:space="preserve">Diletantas  </t>
  </si>
  <si>
    <t xml:space="preserve">Nusidėjėliai  </t>
  </si>
  <si>
    <t xml:space="preserve">Panda vardu Mėnulis  </t>
  </si>
  <si>
    <t xml:space="preserve">Brutalistas  </t>
  </si>
  <si>
    <t xml:space="preserve">Sąskaitininas 2 </t>
  </si>
  <si>
    <t xml:space="preserve">Karalių karalius  </t>
  </si>
  <si>
    <t xml:space="preserve">Spąstuose </t>
  </si>
  <si>
    <t xml:space="preserve">Sent Egziuperi  </t>
  </si>
  <si>
    <t xml:space="preserve">Gyvenk drąsiai </t>
  </si>
  <si>
    <t xml:space="preserve">Legenda apie Očį  </t>
  </si>
  <si>
    <t xml:space="preserve">Bobas ir Bobis. Morkaėdžio pėdsakais  </t>
  </si>
  <si>
    <t xml:space="preserve">Spirk arba mirk  </t>
  </si>
  <si>
    <t xml:space="preserve">Chimera </t>
  </si>
  <si>
    <t xml:space="preserve">Bjaurusis aš 4 </t>
  </si>
  <si>
    <t xml:space="preserve">Lilo ir Stičas  </t>
  </si>
  <si>
    <t xml:space="preserve">Neįmanoma misija. Galutinis atpildas </t>
  </si>
  <si>
    <t xml:space="preserve">Galutinis tikslas. Kraujo linija  </t>
  </si>
  <si>
    <t xml:space="preserve">Klounas kukurūzų lauke </t>
  </si>
  <si>
    <t xml:space="preserve">Mergaitė vardu Gluosnė </t>
  </si>
  <si>
    <t xml:space="preserve">Bembis. Istorija apie gyvenimą miške  </t>
  </si>
  <si>
    <t xml:space="preserve">Lošėjos širdis  </t>
  </si>
  <si>
    <t>Art Shot</t>
  </si>
  <si>
    <t xml:space="preserve">Paskutinė šou mergina  </t>
  </si>
  <si>
    <t xml:space="preserve">Karatė vaikis: Legendos  </t>
  </si>
  <si>
    <t xml:space="preserve">Banglentininkas </t>
  </si>
  <si>
    <t xml:space="preserve">Finikiečių schema </t>
  </si>
  <si>
    <t xml:space="preserve">Velnio ritualas  </t>
  </si>
  <si>
    <t xml:space="preserve">Narsioji Kajara  </t>
  </si>
  <si>
    <t xml:space="preserve">Džiunė ir Džonas </t>
  </si>
  <si>
    <t xml:space="preserve">Vienaragio mirtis  </t>
  </si>
  <si>
    <t xml:space="preserve">Kai ateina ruduo </t>
  </si>
  <si>
    <t xml:space="preserve">Interesų zona </t>
  </si>
  <si>
    <t xml:space="preserve">Laisvės garsas </t>
  </si>
  <si>
    <t xml:space="preserve">Kaip prisijaukinti slibiną  </t>
  </si>
  <si>
    <t xml:space="preserve">28 metai po  </t>
  </si>
  <si>
    <t xml:space="preserve">Balerina </t>
  </si>
  <si>
    <t xml:space="preserve">Katytė Moksi </t>
  </si>
  <si>
    <t xml:space="preserve">Gyvenimas pagal Čaką  </t>
  </si>
  <si>
    <t xml:space="preserve">Pavojingi gyviai  </t>
  </si>
  <si>
    <t xml:space="preserve">Pats brangiausias krovinys  </t>
  </si>
  <si>
    <t xml:space="preserve">10 Katino Gyvenimų </t>
  </si>
  <si>
    <t>10 lives</t>
  </si>
  <si>
    <t xml:space="preserve">Deimantai  </t>
  </si>
  <si>
    <t xml:space="preserve">Garfildas  </t>
  </si>
  <si>
    <t xml:space="preserve">Stebuklingoji boružėlė ir juodasis katinas  </t>
  </si>
  <si>
    <t xml:space="preserve">Madam Luna </t>
  </si>
  <si>
    <t xml:space="preserve">Laikas gyventi  </t>
  </si>
  <si>
    <t xml:space="preserve">Theatrical Film Distribution   </t>
  </si>
  <si>
    <t xml:space="preserve">Viena vasara  </t>
  </si>
  <si>
    <t xml:space="preserve">Mano šuo Artūras </t>
  </si>
  <si>
    <t xml:space="preserve">Praėję gyvenimai </t>
  </si>
  <si>
    <t xml:space="preserve">Aštuoni kalnai </t>
  </si>
  <si>
    <t xml:space="preserve">Kaimiečiai </t>
  </si>
  <si>
    <t xml:space="preserve">Madam Clicquot  </t>
  </si>
  <si>
    <t xml:space="preserve">Liepsnojančios moters portretas </t>
  </si>
  <si>
    <t xml:space="preserve">5½ meilės istorijos viename Vilniaus bute </t>
  </si>
  <si>
    <t xml:space="preserve">Sapnų scenarijus </t>
  </si>
  <si>
    <t xml:space="preserve">Blogis (ne)egzistuoja </t>
  </si>
  <si>
    <t xml:space="preserve">Juros periodo pasaulis. Atgimimas  </t>
  </si>
  <si>
    <t xml:space="preserve">Smurfų filmas  </t>
  </si>
  <si>
    <t xml:space="preserve">Supermenas  </t>
  </si>
  <si>
    <t xml:space="preserve">Fantastiškas ketvertas. Pirmieji žingsniai  </t>
  </si>
  <si>
    <t xml:space="preserve">Žinau, ką padarei aną vasarą </t>
  </si>
  <si>
    <t xml:space="preserve">Pasiutusios pamergės </t>
  </si>
  <si>
    <t xml:space="preserve">Ketvirtas aukštas  </t>
  </si>
  <si>
    <t xml:space="preserve">Kaip Džeinė Ostin sugriovė mano gyvenimą </t>
  </si>
  <si>
    <t xml:space="preserve">Theatrical Film Distribution </t>
  </si>
  <si>
    <t xml:space="preserve">Blogiukai 2 </t>
  </si>
  <si>
    <t>Preview</t>
  </si>
  <si>
    <t xml:space="preserve">Keturi meilės laiškai  </t>
  </si>
  <si>
    <t xml:space="preserve">Laimės išmintis </t>
  </si>
  <si>
    <t xml:space="preserve">Maksimalus greitis  </t>
  </si>
  <si>
    <t xml:space="preserve">Seksas </t>
  </si>
  <si>
    <t xml:space="preserve">Dieviškoji Sara Bernar </t>
  </si>
  <si>
    <t xml:space="preserve">Šis tas ypatingo  </t>
  </si>
  <si>
    <t xml:space="preserve">Nuogas ginklas  </t>
  </si>
  <si>
    <t xml:space="preserve">Vasaros knyga </t>
  </si>
  <si>
    <t xml:space="preserve">Afrika Pandastika </t>
  </si>
  <si>
    <t xml:space="preserve">Grąžink ją atgal </t>
  </si>
  <si>
    <t xml:space="preserve">Ežiukas Sonic 3  </t>
  </si>
  <si>
    <t xml:space="preserve">Meilė, melas, kraujas </t>
  </si>
  <si>
    <t xml:space="preserve">Parazitas </t>
  </si>
  <si>
    <t xml:space="preserve">Materialistai </t>
  </si>
  <si>
    <t xml:space="preserve">Išnykimo valanda </t>
  </si>
  <si>
    <t xml:space="preserve">Svajonių kedai </t>
  </si>
  <si>
    <t xml:space="preserve">Drakula </t>
  </si>
  <si>
    <t xml:space="preserve">Niekas 2  </t>
  </si>
  <si>
    <t xml:space="preserve">Mudu </t>
  </si>
  <si>
    <t xml:space="preserve">Santiago Rivero Presenta </t>
  </si>
  <si>
    <t xml:space="preserve">Bernardo užduotis Marse  </t>
  </si>
  <si>
    <t xml:space="preserve">Prigautas  </t>
  </si>
  <si>
    <t xml:space="preserve">Rouzų šeimos karas </t>
  </si>
  <si>
    <t xml:space="preserve">Super Čarlis  </t>
  </si>
  <si>
    <t xml:space="preserve">Kapitonas Kardadantis ir Grelio grafienė  </t>
  </si>
  <si>
    <t xml:space="preserve">Apsaugoti bet kokia kaina  </t>
  </si>
  <si>
    <t xml:space="preserve">Akis už akį  </t>
  </si>
  <si>
    <t xml:space="preserve">Garfildas   </t>
  </si>
  <si>
    <t xml:space="preserve">Paslapčių traukinys </t>
  </si>
  <si>
    <t xml:space="preserve">13 dienų, 13 naktų </t>
  </si>
  <si>
    <t xml:space="preserve">Monstras </t>
  </si>
  <si>
    <t xml:space="preserve">Madam Clicquot   </t>
  </si>
  <si>
    <t xml:space="preserve">Liepsnojantis dangus </t>
  </si>
  <si>
    <t xml:space="preserve">Prasti reikalai  </t>
  </si>
  <si>
    <t xml:space="preserve">Demon Slayer: Kimetsu no Yaiba begalybės pilis </t>
  </si>
  <si>
    <t xml:space="preserve">Augintinių ekspresas  </t>
  </si>
  <si>
    <t xml:space="preserve">Mūšis po mūšio </t>
  </si>
  <si>
    <t xml:space="preserve">Atvira santuoka </t>
  </si>
  <si>
    <t xml:space="preserve">Didelė drąsi graži kelionė  </t>
  </si>
  <si>
    <t xml:space="preserve">Gabės lėlių namai. Filmas </t>
  </si>
  <si>
    <t xml:space="preserve">Heidi ir mažasis lūšiukas </t>
  </si>
  <si>
    <t xml:space="preserve">Anonimas  </t>
  </si>
  <si>
    <t xml:space="preserve">Magiškų gyvūnų mokykla </t>
  </si>
  <si>
    <t xml:space="preserve">Nepažįstamieji: antra dalis  </t>
  </si>
  <si>
    <t xml:space="preserve">Ragautojos  </t>
  </si>
  <si>
    <t xml:space="preserve">Medžiotojai  </t>
  </si>
  <si>
    <t xml:space="preserve">Juodas telefonas 2  </t>
  </si>
  <si>
    <t xml:space="preserve">Didžiosios lenktynės po Europą </t>
  </si>
  <si>
    <t xml:space="preserve">Tronas: Arėjas  </t>
  </si>
  <si>
    <t xml:space="preserve">Jei ne tu </t>
  </si>
  <si>
    <t xml:space="preserve">Vagišius </t>
  </si>
  <si>
    <t xml:space="preserve">Šuo, kuris keliavo traukiniu 2 </t>
  </si>
  <si>
    <t xml:space="preserve">Dieviškas bardakas </t>
  </si>
  <si>
    <t xml:space="preserve">Monstrų vakarėlis  </t>
  </si>
  <si>
    <t xml:space="preserve">Chainsaw man filmas: Reze arka </t>
  </si>
  <si>
    <t xml:space="preserve">Geras berniukas </t>
  </si>
  <si>
    <t xml:space="preserve">Triuškinanti mašina </t>
  </si>
  <si>
    <t xml:space="preserve">Šelbio girios demonai  </t>
  </si>
  <si>
    <t xml:space="preserve">Bugonija </t>
  </si>
  <si>
    <t xml:space="preserve">Flykas  </t>
  </si>
  <si>
    <t xml:space="preserve">Springsteen. Išvaduok mane iš nežinios </t>
  </si>
  <si>
    <t xml:space="preserve">Mėlyna mėlyniausia  </t>
  </si>
  <si>
    <t xml:space="preserve">Broliai lokiai. Ateities nuotykis </t>
  </si>
  <si>
    <t xml:space="preserve">Grožio kaina </t>
  </si>
  <si>
    <t xml:space="preserve">Užsispyrusi Pelenė </t>
  </si>
  <si>
    <t xml:space="preserve">Atleisk, mažytė  </t>
  </si>
  <si>
    <t xml:space="preserve">Juodoji arbata </t>
  </si>
  <si>
    <t xml:space="preserve">Meilė protuose </t>
  </si>
  <si>
    <t xml:space="preserve">Exit 8  </t>
  </si>
  <si>
    <t xml:space="preserve">Poema mažiesiems žmonėms  </t>
  </si>
  <si>
    <t xml:space="preserve">Ten, kur namai </t>
  </si>
  <si>
    <t xml:space="preserve">Laisvėje  </t>
  </si>
  <si>
    <t xml:space="preserve">Titina Šiaurės ašigalyje </t>
  </si>
  <si>
    <t xml:space="preserve">Keliantis siaubą 3 </t>
  </si>
  <si>
    <t>1</t>
  </si>
  <si>
    <t xml:space="preserve">Grafas Montekristas </t>
  </si>
  <si>
    <t xml:space="preserve">Grąžink ją atgal  </t>
  </si>
  <si>
    <t xml:space="preserve">Spermagedonas  </t>
  </si>
  <si>
    <t xml:space="preserve">Zootropolis 2  </t>
  </si>
  <si>
    <t xml:space="preserve">Apgaulės meistrai 3  </t>
  </si>
  <si>
    <t xml:space="preserve">Grobuonis. Pavojaus zona  </t>
  </si>
  <si>
    <t xml:space="preserve">Piktoji. Antra dalis  </t>
  </si>
  <si>
    <t xml:space="preserve">Sniego karalienė </t>
  </si>
  <si>
    <t xml:space="preserve">Bėgantis žmogus </t>
  </si>
  <si>
    <t xml:space="preserve">Niurnbergas </t>
  </si>
  <si>
    <t xml:space="preserve">Momo ir laiko paslaptis  </t>
  </si>
  <si>
    <t xml:space="preserve">Žaidimų draugas </t>
  </si>
  <si>
    <t xml:space="preserve">Laimikis  </t>
  </si>
  <si>
    <t xml:space="preserve">Jei galėčiau, tau įspirčiau </t>
  </si>
  <si>
    <t xml:space="preserve">Angelo kiaušinis (4K restauracija)  </t>
  </si>
  <si>
    <t xml:space="preserve">Niekuo neypatingas žmogus </t>
  </si>
  <si>
    <t xml:space="preserve">Bjaurioji sesuo </t>
  </si>
  <si>
    <t xml:space="preserve">Keistuolė Betė  </t>
  </si>
  <si>
    <t xml:space="preserve">Įsikūnijimas. Ugnis ir pelenai </t>
  </si>
  <si>
    <t xml:space="preserve">Penkios naktys pas Fredį 2 </t>
  </si>
  <si>
    <t xml:space="preserve">Slaptažodis: Kalėdos </t>
  </si>
  <si>
    <t xml:space="preserve">Mirk, mano meile </t>
  </si>
  <si>
    <t xml:space="preserve">Uždraustos svajos  </t>
  </si>
  <si>
    <t xml:space="preserve">Tyli naktis. Siaubo naktis  </t>
  </si>
  <si>
    <t xml:space="preserve">Tėvas Motina Sesuo Brolis  </t>
  </si>
  <si>
    <t xml:space="preserve">Svajonės  </t>
  </si>
  <si>
    <t xml:space="preserve">Meilės melodija </t>
  </si>
  <si>
    <t xml:space="preserve">Malonė  </t>
  </si>
  <si>
    <t xml:space="preserve">Viškis piškis ir švilpiko paslaptis </t>
  </si>
  <si>
    <t xml:space="preserve">Kalėdos Batsiuvių gatvėje </t>
  </si>
  <si>
    <t xml:space="preserve">Baltasis lokys – princas  </t>
  </si>
  <si>
    <t xml:space="preserve">Magiškos gyvūnų Kalėdos  </t>
  </si>
  <si>
    <t xml:space="preserve">Amžinai kartu  </t>
  </si>
  <si>
    <t xml:space="preserve">Transformeriai. Pradžia </t>
  </si>
  <si>
    <t xml:space="preserve">Kaip „Titanikas“ mane išgelbėjo  </t>
  </si>
  <si>
    <t xml:space="preserve"> How the Titanic Became My Lifeboat</t>
  </si>
  <si>
    <t xml:space="preserve">Tylieji  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</si>
  <si>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</si>
  <si>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</si>
  <si>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</si>
  <si>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</si>
  <si>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</si>
  <si>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</si>
  <si>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</si>
  <si>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</si>
  <si>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</si>
  <si>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</si>
  <si>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</si>
  <si>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</si>
  <si>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</si>
  <si>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</si>
  <si>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</si>
  <si>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</si>
  <si>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</si>
  <si>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</si>
  <si>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LT TOP</t>
  </si>
  <si>
    <t xml:space="preserve">Pajamos </t>
  </si>
  <si>
    <t>Kauno kino centras „Romuva“</t>
  </si>
  <si>
    <t>TOP 8</t>
  </si>
  <si>
    <t>Pietinia Kronikas (Pietinia Kronikas)</t>
  </si>
  <si>
    <t>Spermagedonas (Spermaggedon)</t>
  </si>
  <si>
    <t>Konklava (Conclave)</t>
  </si>
  <si>
    <t>Apgaulės meistrai 3 (Now You See Me Now You Don’t)</t>
  </si>
  <si>
    <t>Didžiosios lenktynės po Europą (Grand Prix of Europe)</t>
  </si>
  <si>
    <t>Balerina (Ballerina)</t>
  </si>
  <si>
    <t>Kaip peliukai Kalėdas griovė (A Mouse Hunt for Christmas)</t>
  </si>
  <si>
    <t>Marija Kalas (Maria)</t>
  </si>
  <si>
    <t>Šuo, kuris keliavo traukiniu 2 (Lampo, The Travelling Dog 2)</t>
  </si>
  <si>
    <t>Mirtinas pasivaikščiojimas (Long Walk)</t>
  </si>
  <si>
    <t>Slaptažodis: Kalėdos (Mission Santa: Yoyo to the Rescue)</t>
  </si>
  <si>
    <t>Darbininkas (Working Man)</t>
  </si>
  <si>
    <t>Svajonių kedai (Sneaks)</t>
  </si>
  <si>
    <t>Flykas (Fleak)</t>
  </si>
  <si>
    <t>Panda vardu Mėnulis (Moon the Panda)</t>
  </si>
  <si>
    <t>Dieviškas bardakas (Good Fortune)</t>
  </si>
  <si>
    <t>Vagišius (Roofman)</t>
  </si>
  <si>
    <t>Ketvirtas aukštas (The Home)</t>
  </si>
  <si>
    <t>Beždžionė (Monkey)</t>
  </si>
  <si>
    <t>Pasiutusios pamergės (Bride Hard)</t>
  </si>
  <si>
    <t>Klounas kukurūzų lauke (Clown in a Cornfield)</t>
  </si>
  <si>
    <t>Super elfai (Super Elfkins)</t>
  </si>
  <si>
    <t>Katytė Moksi (Miss Moxy)</t>
  </si>
  <si>
    <t>Mergaitė vardu Gluosnė (Girl Named Willow)</t>
  </si>
  <si>
    <t>Būtybė (Presence)</t>
  </si>
  <si>
    <t>Momo ir laiko paslaptis (Momo)</t>
  </si>
  <si>
    <t>Mažasis čempionas (Runt)</t>
  </si>
  <si>
    <t>Išpuikusi princesė (Proud Princess)</t>
  </si>
  <si>
    <t>Heidi ir mažasis lūšiukas (Heidi - Die Legende vom Luchs)</t>
  </si>
  <si>
    <t>Vagių irštva 2 (Den Of Thieves 2: Pantera)</t>
  </si>
  <si>
    <t>Duokis, tuokis, žudyk (F*** Marry Kill)</t>
  </si>
  <si>
    <t>Nepažįstamieji: antra dalis (The Strangers: Chapter 2)</t>
  </si>
  <si>
    <t>Triuškinanti mašina (Smashing Machine)</t>
  </si>
  <si>
    <t>Anonimas (Relay)</t>
  </si>
  <si>
    <t>Uždraustos svajos (Dreams)</t>
  </si>
  <si>
    <t>Aukščio įkaitai (Flight Risk)</t>
  </si>
  <si>
    <t>Lošėjos širdis (On Swift Horses)</t>
  </si>
  <si>
    <t>Paskutinis oro gurkšnis (Last Breath)</t>
  </si>
  <si>
    <t>Prarastose žemėse (In the Lost Lands)</t>
  </si>
  <si>
    <t>Lovos trikampis (Threesome)</t>
  </si>
  <si>
    <t>Laimikis (Keeper)</t>
  </si>
  <si>
    <t>Gardutė (Gardutė)</t>
  </si>
  <si>
    <t>Aistrų virtuvė (La Cocina)</t>
  </si>
  <si>
    <t>Nepageidaujama viešnia (Anniversary)</t>
  </si>
  <si>
    <t>Šuo kuris keliavo traukiniu (Lampo The Travelling Dog)</t>
  </si>
  <si>
    <t>10 katino gyvenimų (10 Lives)</t>
  </si>
  <si>
    <t>Akis už akį (Eye for an Eye)</t>
  </si>
  <si>
    <t>Mirties gniaužtuose (Cleaner)</t>
  </si>
  <si>
    <t>Sing Singo kalėjimas (Sing Sing)</t>
  </si>
  <si>
    <t>Medžiotojai (Afterburn)</t>
  </si>
  <si>
    <t>Grožio kaina (Shell)</t>
  </si>
  <si>
    <t>Apsaugoti bet kokia kaina (She Rides Shotgun)</t>
  </si>
  <si>
    <t>Baltoji paukštė (White Bird a Wonder Story)</t>
  </si>
  <si>
    <t>Mano ypatingas sūnus (Unbreakable boy)</t>
  </si>
  <si>
    <t>Opus (Opus)</t>
  </si>
  <si>
    <t>Madam Clicquot (Widow Clicquot)</t>
  </si>
  <si>
    <t>Drugelio Širdis (Drugelio Širdis)</t>
  </si>
  <si>
    <t>Stebuklingoji boružėlė ir juodasis katinas (Ladybug &amp; Cat Noir: The Awakening)</t>
  </si>
  <si>
    <t>Žaisti Gyvenimą (Žaisti Gyvenimą)</t>
  </si>
  <si>
    <t>Mūsų tėtis (Goodrich)</t>
  </si>
  <si>
    <t>Laiškai Sofijai (Laiškai Sofijai)</t>
  </si>
  <si>
    <t>Ema ir juodasis jaguaras (Le Dernier Jaguar)</t>
  </si>
  <si>
    <t>Nutrūktgalviai: Don Kichoto pėdsakais (Giants of La Mancha)</t>
  </si>
  <si>
    <t>Viena gyvybė (One Life)</t>
  </si>
  <si>
    <t>Lapių kelionė ledynuose (Kina and Yuk)</t>
  </si>
  <si>
    <t>Poetas (Poetas)</t>
  </si>
  <si>
    <t>Tiesos kadras (Lee)</t>
  </si>
  <si>
    <t>Gurmaniška aistra (Pot au Feu de Dodin Bouffant)</t>
  </si>
  <si>
    <t>Mūza (Mūza)</t>
  </si>
  <si>
    <t>Tigro kelionė Himalajuose (Tigers Nest)</t>
  </si>
  <si>
    <t>200% Vilkas (200% Wolf)</t>
  </si>
  <si>
    <t>Tarp pilkų debesų (Ashes in the Snow)</t>
  </si>
  <si>
    <t>Mokinys (Apprentice)</t>
  </si>
  <si>
    <t>Mano šuo Artūras (Arthur the King)</t>
  </si>
  <si>
    <t>Keistuolė Betė (My Freaky Family)</t>
  </si>
  <si>
    <t>Kalėdos džiunglėse (Christmas in the Jungle)</t>
  </si>
  <si>
    <t>ACME Film Total</t>
  </si>
  <si>
    <t>Įsikūnijimas. Ugnis ir pelenai (Avatar: Fire and Ash)</t>
  </si>
  <si>
    <t>Zootropolis 2 (Zootopia 2)</t>
  </si>
  <si>
    <t>Lilo ir Stičas (Lilo &amp; Stitch)</t>
  </si>
  <si>
    <t>Vajana 2 (Moana 2)</t>
  </si>
  <si>
    <t>Elio (Elio)</t>
  </si>
  <si>
    <t>Fantastiškas ketvertas. Pirmieji žingsniai (The Fanstastic 4. First Steps)</t>
  </si>
  <si>
    <t>Mufasa. Liūtas karalius (Mufasa: The Lion King)</t>
  </si>
  <si>
    <t>Thunderbolts* (Thunderbolts*)</t>
  </si>
  <si>
    <t>Kapitonas Amerika. Drąsus naujas pasaulis (Captain America: Brave New World)</t>
  </si>
  <si>
    <t>Grobuonis. Pavojaus zona (Predator: Badlands)</t>
  </si>
  <si>
    <t>Tronas: Arėjas (Tron: Ares)</t>
  </si>
  <si>
    <t>Diletantas (The Amateur)</t>
  </si>
  <si>
    <t>Keistesnis penktadienis (Freakier Friday)</t>
  </si>
  <si>
    <t>Bob Dylan: Visiškai nežinomas (A Complete Unknown)</t>
  </si>
  <si>
    <t>Snieguolė (Snow White)</t>
  </si>
  <si>
    <t>Rouzų šeimos karas (The Roses)</t>
  </si>
  <si>
    <t>Tikras skausmas (A Real Pain)</t>
  </si>
  <si>
    <t>Įsikūnijimas. Vandens kelias (Avatar: The Way of Water)</t>
  </si>
  <si>
    <t>Springsteen. Išvaduok mane iš nežinios (Springsteen: Deliver Me from Nowhere)</t>
  </si>
  <si>
    <t>Išvirkščias pasaulis 2 (Inside Out 2)</t>
  </si>
  <si>
    <t>Prasti reikalai (Poor Things)</t>
  </si>
  <si>
    <t>Theatrical Film Distribution / WDSMPI Total</t>
  </si>
  <si>
    <t>Minecraft filmas (A Minecraft Movie)</t>
  </si>
  <si>
    <t>F1 (F1)</t>
  </si>
  <si>
    <t>Išvarymas 4: Paskutinės apeigos (The Conjuring 4: Last Rites)</t>
  </si>
  <si>
    <t>Mūšis po mūšio (One Battle After Another)</t>
  </si>
  <si>
    <t>Išnykimo valanda (Weapons)</t>
  </si>
  <si>
    <t>Galutinis tikslas. Kraujo linija (Final Destination. Bloodlines)</t>
  </si>
  <si>
    <t>Mikis 17 (Mickey 17)</t>
  </si>
  <si>
    <t>Supermenas (Superman: Legacy)</t>
  </si>
  <si>
    <t>Nusidėjėliai (Sinners)</t>
  </si>
  <si>
    <t>Sąskaitininas 2 (Accountant 2)</t>
  </si>
  <si>
    <t>Už gretimų durų (The Room Next Door)</t>
  </si>
  <si>
    <t>Palydovė (Companion)</t>
  </si>
  <si>
    <t>Kodas raudonas (Red One)</t>
  </si>
  <si>
    <t>Išvarymas (Conjuring)</t>
  </si>
  <si>
    <t>Išvarymas 2 (Conjuring 2)</t>
  </si>
  <si>
    <t>Išvarymas 3: Velnias privertė mane tai padaryti (Conjuring 3)</t>
  </si>
  <si>
    <t>Elvis (Elvis)</t>
  </si>
  <si>
    <t>ACME Film / WB Total</t>
  </si>
  <si>
    <t>Dukine Film Distribution / Universal Pictures International</t>
  </si>
  <si>
    <t>Blogiukai 2 (The Bad Guys)</t>
  </si>
  <si>
    <t>Kaip prisijaukinti slibiną (How To Train Your Dragon)</t>
  </si>
  <si>
    <t>Penkios naktys pas Fredį 2 (Five Nights at Freddy's 2)</t>
  </si>
  <si>
    <t>Juros periodo pasaulis. Atgimimas (Jurassic World Rebirth)</t>
  </si>
  <si>
    <t>Bridžita Džouns. Pakvaišusi dėl vaikino (Bridget Jones: Mad About the Boy)</t>
  </si>
  <si>
    <t>Nosferatu (Nosferatu)</t>
  </si>
  <si>
    <t>Piktoji. Antra dalis (Wicked: For Good)</t>
  </si>
  <si>
    <t>Juodas telefonas 2 (The Black Phone 2)</t>
  </si>
  <si>
    <t>Bugonija (Bugonia)</t>
  </si>
  <si>
    <t>Dogmeno nuotykiai (Dog Man)</t>
  </si>
  <si>
    <t>Gabės lėlių namai. Filmas (Gabby's Dollhouse: The Movie)</t>
  </si>
  <si>
    <t>Finikiečių schema (The Phoenician Scheme)</t>
  </si>
  <si>
    <t>Piktoji (Wicked)</t>
  </si>
  <si>
    <t>Brutalistas (The Brutalist)</t>
  </si>
  <si>
    <t>Niekas 2 (Nobody 2)</t>
  </si>
  <si>
    <t>M3gan 2.0 (M3gan 2.0)</t>
  </si>
  <si>
    <t>Dauntono abatija: Didysis finalas (Downton Abbey: The Grand Finale)</t>
  </si>
  <si>
    <t>Drop (Drop)</t>
  </si>
  <si>
    <t>Operacija „Black Bag“ (Black Bag)</t>
  </si>
  <si>
    <t>Žmogus vilkas (Wolf Man)</t>
  </si>
  <si>
    <t>Meilės melodija (Song Sung Blue)</t>
  </si>
  <si>
    <t>Svajonių atostogos (The Holdovers)</t>
  </si>
  <si>
    <t>Kung Fu Panda 4 (Kung Fu Panda 4)</t>
  </si>
  <si>
    <t>Laukinukė Roz (Wild Robot)</t>
  </si>
  <si>
    <t>Bjaurusis aš 4 (Despicable Me 4)</t>
  </si>
  <si>
    <t>Dukine Film Distribution / Universal Pictures International Total</t>
  </si>
  <si>
    <t>Meškiukas Padingtonas: Nuotykiai Peru (Paddington in Peru)</t>
  </si>
  <si>
    <t>Materialistai (Materialists)</t>
  </si>
  <si>
    <t>28 metai po (28 Years Later)</t>
  </si>
  <si>
    <t>Demon Slayer: Kimetsu no Yaiba begalybės pilis (Demon Slayer: Kimetsu no Yaiba Infinity Castle)</t>
  </si>
  <si>
    <t>Iki aušros (Until Dawn)</t>
  </si>
  <si>
    <t>Chainsaw man filmas: Reze arka (Chainsaw Man – The Movie: Reze Arc)</t>
  </si>
  <si>
    <t>Žinau, ką padarei aną vasarą (I Know What You Did Last Summer)</t>
  </si>
  <si>
    <t>Anakonda (Anaconda)</t>
  </si>
  <si>
    <t>Didelė drąsi graži kelionė (Big Bold Beautiful Journey)</t>
  </si>
  <si>
    <t>Grąžink ją atgal (Bring Her Back)</t>
  </si>
  <si>
    <t>Karatė vaikis: Legendos (Karate Kid: Legends)</t>
  </si>
  <si>
    <t>Prigautas (Caught Stealing)</t>
  </si>
  <si>
    <t>Garfildas (The Garfield Movie)</t>
  </si>
  <si>
    <t>Suzume (Suzume)</t>
  </si>
  <si>
    <t>Mes dedame tašką (It Ends With Us)</t>
  </si>
  <si>
    <t>Mažosios moterys (Little Women)</t>
  </si>
  <si>
    <t>Medžiotojas Kreivenas (Kraven the Hunter)</t>
  </si>
  <si>
    <t>ACME Film / SONY Total</t>
  </si>
  <si>
    <t>Ežiukas Sonic 3 (Sonic the Hedgehog 3)</t>
  </si>
  <si>
    <t>Neįmanoma misija. Galutinis atpildas (Mission: Impossible - The Final Reckoning)</t>
  </si>
  <si>
    <t>Smurfų filmas (Smurfs)</t>
  </si>
  <si>
    <t>Kempiniukas plačiakelnis. Kelnių paieškos (SpongeBob Movie: Search for SquarePants)</t>
  </si>
  <si>
    <t>Nuogas ginklas (The Naked Gun)</t>
  </si>
  <si>
    <t>Bėgantis žmogus (The Running Man)</t>
  </si>
  <si>
    <t>Gladiatorius 2 (Gladiator 2)</t>
  </si>
  <si>
    <t>Novokainas (Novocaine)</t>
  </si>
  <si>
    <t>Rugsėjo penktoji (September 5)</t>
  </si>
  <si>
    <t>Transformeriai. Pradžia (Transformers One)</t>
  </si>
  <si>
    <t>Dukine Film Distribution / Paramount Pictures Total</t>
  </si>
  <si>
    <t>Gera mergaitė (Babygirl)</t>
  </si>
  <si>
    <t>Potvynis (Flow)</t>
  </si>
  <si>
    <t>Akiplėša (Akiplėša)</t>
  </si>
  <si>
    <t>Irena (Irena)</t>
  </si>
  <si>
    <t>Svečias (Svečias)</t>
  </si>
  <si>
    <t>Skyrybų vakarėlis (Volveréis)</t>
  </si>
  <si>
    <t>Povas (Phau)</t>
  </si>
  <si>
    <t>Fanfaros (En Fanfare)</t>
  </si>
  <si>
    <t>Johatsu (Johatsu)</t>
  </si>
  <si>
    <t>Mylimiausias mano pyragas (Keyke mahboobe man)</t>
  </si>
  <si>
    <t>Trys draugės (Trois Amies)</t>
  </si>
  <si>
    <t>Žvaigždės pranašauja (Wishing on a Star)</t>
  </si>
  <si>
    <t>Vermiljas (Vermiglio)</t>
  </si>
  <si>
    <t>Pont Neuf meilužiai (Les Amants du Pont-Neuf)</t>
  </si>
  <si>
    <t>Malonė (La Grazia)</t>
  </si>
  <si>
    <t>Katinas vaiduoklis Andzu (Ghost Cat Anzu)</t>
  </si>
  <si>
    <t>Šventosios figos sėkla (Dane-ye anjir-e ma'abed)</t>
  </si>
  <si>
    <t>Suleimano istorija (L´Histoire de Souleymane)</t>
  </si>
  <si>
    <t>Žokėjus (El Jockey)</t>
  </si>
  <si>
    <t>Paukštis (Bird)</t>
  </si>
  <si>
    <t>Praėję gyvenimai (Past lives)</t>
  </si>
  <si>
    <t>Armandas (Armand)</t>
  </si>
  <si>
    <t>Taip įsivaizduojame šviesą (All We Imagine as Light)</t>
  </si>
  <si>
    <t>Laukinės širdys (Ukjent Landskap)</t>
  </si>
  <si>
    <t>Queer (Queer)</t>
  </si>
  <si>
    <t>Drakonas ir strazdanotoji gražuolė (Ryû to sobakasu no hime)</t>
  </si>
  <si>
    <t>Meilė, melas, kraujas (Love Lies Bleeding)</t>
  </si>
  <si>
    <t>Vesper (Vesper)</t>
  </si>
  <si>
    <t>Interesų zona (The Zone of Interest)</t>
  </si>
  <si>
    <t>Titina Šiaurės ašigalyje (Titina)</t>
  </si>
  <si>
    <t>Tylieji (De lydløse)</t>
  </si>
  <si>
    <t>Aštuoni kalnai (The Eight Mountains)</t>
  </si>
  <si>
    <t>Monstras (Monster)</t>
  </si>
  <si>
    <t>Balandį (April)</t>
  </si>
  <si>
    <t>Liepsnojančios moters portretas (Portrait De La Jeune Fille En Feu)</t>
  </si>
  <si>
    <t>Netašytas deimantas (Wild Diamond)</t>
  </si>
  <si>
    <t>Parazitas (Gisaengchung)</t>
  </si>
  <si>
    <t>Tu man nieko neprimeni (Tu man nieko neprimeni)</t>
  </si>
  <si>
    <t>Po saulės (After sun)</t>
  </si>
  <si>
    <t>Kaimiečiai (Chlopi)</t>
  </si>
  <si>
    <t>Tėkmės pagauti (Caught by the Tides)</t>
  </si>
  <si>
    <t>Išgyventi vasarą (Išgyventi vasarą)</t>
  </si>
  <si>
    <t>Vampyriukas (Petit vampire)</t>
  </si>
  <si>
    <t>5½ meilės istorijos viename Vilniaus bute (Five and a Half Love Stories in an Apartment in Vilnius, Lithuania)</t>
  </si>
  <si>
    <t>Aš čia kapitonas (Io Capitano)</t>
  </si>
  <si>
    <t>Sapnų scenarijus (Dream Scenario)</t>
  </si>
  <si>
    <t>Žiuli vis tyli (Julie Zwijgt)</t>
  </si>
  <si>
    <t>Blogiausias žmogus pasaulyje (Verdens verste menneske)</t>
  </si>
  <si>
    <t>Blogis (ne)egzistuoja (Evil does not exist)</t>
  </si>
  <si>
    <t>Derlius (Harvest)</t>
  </si>
  <si>
    <t>Europos kinas Total</t>
  </si>
  <si>
    <t>Monstrų vakarėlis (Night of the Zoopocalypse)</t>
  </si>
  <si>
    <t>Niurnbergas (Nuremberg)</t>
  </si>
  <si>
    <t>Sniego karalienė (North)</t>
  </si>
  <si>
    <t>Tokie smulkūs dalykai (Small Things Like These)</t>
  </si>
  <si>
    <t>Atvira santuoka (Splitsville)</t>
  </si>
  <si>
    <t>Miškų bastūnai (Woodwalkers)</t>
  </si>
  <si>
    <t>Beprotiškos melodijos. Pliuškis ir Porkis gelbėja pasaulį (The Day The Earth Blew Up: A Looney Tunes Movie)</t>
  </si>
  <si>
    <t>Mirk, mano meile (Die My Love)</t>
  </si>
  <si>
    <t>Drakula (Dracula. A Love Tale)</t>
  </si>
  <si>
    <t>Magiškų gyvūnų mokykla (Die Schule der magischen Tiere 3)</t>
  </si>
  <si>
    <t>Gyvenk drąsiai (Living large)</t>
  </si>
  <si>
    <t>Tattoo vaikinai. Tiesiai į širdį (Marked Men)</t>
  </si>
  <si>
    <t>Eli ir jos monstrų komanda (Elli and Her Monster Team)</t>
  </si>
  <si>
    <t>Sent Egziuperi (Saint-Exupéry)</t>
  </si>
  <si>
    <t>Tyli naktis. Siaubo naktis (Silent Night, Deadly Night)</t>
  </si>
  <si>
    <t>Sugrįžimas (Return)</t>
  </si>
  <si>
    <t>Keturi meilės laiškai (Four Letters of Love)</t>
  </si>
  <si>
    <t>Kapitonas Kardadantis ir Grelio grafienė (Captain Sabertooth and the Countess of Grel)</t>
  </si>
  <si>
    <t>Maksimalus greitis (Faster)</t>
  </si>
  <si>
    <t>Pats brangiausias krovinys (The Most Precious of Cargoes)</t>
  </si>
  <si>
    <t>Čia (Here)</t>
  </si>
  <si>
    <t>4 dienos iki Kalėdų (SuperKlaus)</t>
  </si>
  <si>
    <t>Paslapčių traukinys (A Mystery on the Cattle Hill Express)</t>
  </si>
  <si>
    <t>Niko. Už Šiaurės pašvaistės (Niko: Beyond The Northern Lights)</t>
  </si>
  <si>
    <t>Raganosis Rino (Thabo and the Rhino Case)</t>
  </si>
  <si>
    <t>Garsų pasaulio įrašai Total</t>
  </si>
  <si>
    <t>Reemigrantai 2 (Reemigrantai 2)</t>
  </si>
  <si>
    <t>Vabalo filmai Total</t>
  </si>
  <si>
    <t>Augintinių ekspresas (Pets on a Train)</t>
  </si>
  <si>
    <t>Užburtas miškas (Angelo dans la forêt mystérieuse)</t>
  </si>
  <si>
    <t>Agentas Hitpigas (Hitpig)</t>
  </si>
  <si>
    <t>Velnio ritualas (The Ritual)</t>
  </si>
  <si>
    <t>Gyvenimas pagal Čaką (The Life of Chuck)</t>
  </si>
  <si>
    <t>Narsioji Kajara (Kayara)</t>
  </si>
  <si>
    <t>Mudu (Together)</t>
  </si>
  <si>
    <t>Better Man: Robbie Williams istorija (Better Man)</t>
  </si>
  <si>
    <t>Šelbio girios demonai (Shelby Oaks)</t>
  </si>
  <si>
    <t>Geras berniukas (Good Boy)</t>
  </si>
  <si>
    <t>Pavojingi gyviai (Dangerous Animals)</t>
  </si>
  <si>
    <t>Legenda apie Očį (The Legend of Ochi)</t>
  </si>
  <si>
    <t>Jei galėčiau, tau įspirčiau (If I Had Legs I’d Kick You)</t>
  </si>
  <si>
    <t>Angelo kiaušinis (4K restauracija) (Tenshi no Tamago (4K restoration))</t>
  </si>
  <si>
    <t>Ozi. Miško balsas (Ozi: Voice Of The Forest)</t>
  </si>
  <si>
    <t>Eretikas (Heretic)</t>
  </si>
  <si>
    <t>Atleisk, mažytė (Sorry, Baby)</t>
  </si>
  <si>
    <t>Šis tas ypatingo (Un p'tit truc en plus)</t>
  </si>
  <si>
    <t>Džiunė ir Džonas (June and John)</t>
  </si>
  <si>
    <t>Vienaragio mirtis (Death of a Unicorn)</t>
  </si>
  <si>
    <t>13 dienų, 13 naktų (13 jours, 13 nuits)</t>
  </si>
  <si>
    <t>Spirk arba mirk (Fight or Flight)</t>
  </si>
  <si>
    <t>Viškis piškis ir švilpiko paslaptis (Chickenhare and the Secret of the Groundhog)</t>
  </si>
  <si>
    <t>Substancija (The Substance)</t>
  </si>
  <si>
    <t>Afrika Pandastika (Panda Bear in Africa)</t>
  </si>
  <si>
    <t>Šuniškas procesas (Le Procès du Chien)</t>
  </si>
  <si>
    <t>Laikas gyventi (We Live in Time)</t>
  </si>
  <si>
    <t>Sparnuoti herojai (Super Wings the Movie: Maximum Speed)</t>
  </si>
  <si>
    <t>Amžinai kartu (Eternity)</t>
  </si>
  <si>
    <t>Adastra Cinema Total</t>
  </si>
  <si>
    <t>Legendinės legendos. FELICITÀ (Legendinės legendos. FELICITÀ)</t>
  </si>
  <si>
    <t>MB Aistis Mickevičius Total</t>
  </si>
  <si>
    <t>Laimingos žvaigždės (Laimingos žvaigždės)</t>
  </si>
  <si>
    <t>Dublis LT Total</t>
  </si>
  <si>
    <t>Partenopė (Parthenope)</t>
  </si>
  <si>
    <t>Emilija Perez (Emilia Pérez)</t>
  </si>
  <si>
    <t>Mėlyna mėlyniausia (O Último Azul)</t>
  </si>
  <si>
    <t>Balkonetės (Les femmes au balcon)</t>
  </si>
  <si>
    <t>Tėvas Motina Sesuo Brolis (Father Mother Sister Brother)</t>
  </si>
  <si>
    <t>Motelis Destino (Motel Destino)</t>
  </si>
  <si>
    <t>Orwell: 2+2=5 (Orwell: 2+2=5)</t>
  </si>
  <si>
    <t>Pabaiga (The End)</t>
  </si>
  <si>
    <t>Plastikiniai pistoletai (Les pistolets en plastique)</t>
  </si>
  <si>
    <t>Kai ateina ruduo (When Fall Is Coming)</t>
  </si>
  <si>
    <t>Visa, kas tu esi (Alle die Du bist)</t>
  </si>
  <si>
    <t>Rugsėja sako (September Says)</t>
  </si>
  <si>
    <t>Chimera (La Chimera)</t>
  </si>
  <si>
    <t>Urvas (Il buco)</t>
  </si>
  <si>
    <t>Keliautojos poreikiai (Yeohaengjaui pilyo)</t>
  </si>
  <si>
    <t>Atmintis (Memory)</t>
  </si>
  <si>
    <t>Šešėlių pėdsakais (Ghost Trail)</t>
  </si>
  <si>
    <t>Puikios dienos (Perfect days)</t>
  </si>
  <si>
    <t>Patersonas (Paterson)</t>
  </si>
  <si>
    <t>Silvio (Loro)</t>
  </si>
  <si>
    <t>Liepsnojantis dangus (Roter Himmel)</t>
  </si>
  <si>
    <t>Pamfiras (Pamfir)</t>
  </si>
  <si>
    <t>A-One Films Total</t>
  </si>
  <si>
    <t>Jei ne tu (Regretting You)</t>
  </si>
  <si>
    <t>Karalių karalius (The King of Kings)</t>
  </si>
  <si>
    <t>Spąstuose (Locked)</t>
  </si>
  <si>
    <t>Žaidimų draugas (Playdate)</t>
  </si>
  <si>
    <t>Kaip Džeinė Ostin sugriovė mano gyvenimą (Jane Austen a gâché ma vie)</t>
  </si>
  <si>
    <t>Banglentininkas (The Surfer)</t>
  </si>
  <si>
    <t>Modi: Trys dienos ant beprotybės sparno (Modi: Three Days on the Wing of Madness)</t>
  </si>
  <si>
    <t>Ledo griūtis (Ice Fall)</t>
  </si>
  <si>
    <t>Bolero (Bolero)</t>
  </si>
  <si>
    <t>Kaip „Titanikas“ mane išgelbėjo (How the Titanic Became My Lifeboat)</t>
  </si>
  <si>
    <t>Grafas Montekristas (The Count of Monte-Cristo)</t>
  </si>
  <si>
    <t>Edenas (Eden)</t>
  </si>
  <si>
    <t>Keliantis siaubą 3 (Terrifier 3)</t>
  </si>
  <si>
    <t>Laisvės garsas (Sound of Freedom)</t>
  </si>
  <si>
    <t>Theatrical Film Distribution Total</t>
  </si>
  <si>
    <t>Smėlis tavo plaukuose (Smėlis tavo plaukuose)</t>
  </si>
  <si>
    <t>BIX – beveik Nirvana (BIX – beveik Nirvana)</t>
  </si>
  <si>
    <t>Pokalbininkė ir profesorius (Pokalbininkė ir profesorius)</t>
  </si>
  <si>
    <t>Cinema Ads Total</t>
  </si>
  <si>
    <t>Ragautojos (Le assaggiatrici)</t>
  </si>
  <si>
    <t>Exit 8 (8-ban deguchi)</t>
  </si>
  <si>
    <t>Verti meilės (Elskling)</t>
  </si>
  <si>
    <t>Meilė pagal Kafką (Die Herrlichkeit des Lebens)</t>
  </si>
  <si>
    <t>Paskutinė šou mergina (The Last Showgirl)</t>
  </si>
  <si>
    <t>Super Čarlis (Super-Charlie)</t>
  </si>
  <si>
    <t>Užsispyrusi Pelenė (Askepote)</t>
  </si>
  <si>
    <t>Vasaros knyga (The Summer Book)</t>
  </si>
  <si>
    <t>Bjaurioji sesuo (Den stygge stesøsteren)</t>
  </si>
  <si>
    <t>Baltasis lokys – princas (Kvitebjørn)</t>
  </si>
  <si>
    <t>Ten, kur namai (Hjem kaere hjem)</t>
  </si>
  <si>
    <t>Kometa Mumių šalyje (Muumipeikko ja pyrstötähti)</t>
  </si>
  <si>
    <t>Šokių karalienė (Dancing Queen)</t>
  </si>
  <si>
    <t>Magiškos gyvūnų Kalėdos (Le Grand Noël des Animaux)</t>
  </si>
  <si>
    <t>Du už vieno kainą (Zwei zu eins)</t>
  </si>
  <si>
    <t>Madam Luna (Madame Luna)</t>
  </si>
  <si>
    <t>Katakas. Kelionė į ledynų kraštą (Katak: The Brave Beluga)</t>
  </si>
  <si>
    <t>Didieji planetos sergėtojai (Les gardiennes de la planete)</t>
  </si>
  <si>
    <t>Mūsų svajonės (We Have a Dream)</t>
  </si>
  <si>
    <t>Aš esu Zlatanas (Jag är Zlatan)</t>
  </si>
  <si>
    <t>Kur dingo Ana Frank? (Where Is Anne Frank)</t>
  </si>
  <si>
    <t>Viena vasara (Le temps d'un été)</t>
  </si>
  <si>
    <t>Oho! Žinutė iš kosmoso (Wow! Message from Space)</t>
  </si>
  <si>
    <t>Kriu (Knor)</t>
  </si>
  <si>
    <t>Muminuko nuotykiai (The Exploits of Moominpappa)</t>
  </si>
  <si>
    <t>Estinfilm Total</t>
  </si>
  <si>
    <t>Bembis. Istorija apie gyvenimą miške (Bambi, a Tale of Life in the Woods)</t>
  </si>
  <si>
    <t>Seksas (Sex)</t>
  </si>
  <si>
    <t>Svajonės (Drømmer)</t>
  </si>
  <si>
    <t>Laimės išmintis (Wisdom of Happiness)</t>
  </si>
  <si>
    <t>Meilė protuose (Follomente)</t>
  </si>
  <si>
    <t>Meilė (Love)</t>
  </si>
  <si>
    <t>Deimantai (Diamanti)</t>
  </si>
  <si>
    <t>Paskutinė Froido sesija (Freud's Last Session)</t>
  </si>
  <si>
    <t>Laisvėje (Fuori)</t>
  </si>
  <si>
    <t>Niki (Niki)</t>
  </si>
  <si>
    <t>Dieviškoji Sara Bernar (The Divine Sarah Bernhardt)</t>
  </si>
  <si>
    <t>Lincesa. Miško princesė (Lincessa. The Silences Of The Forest)</t>
  </si>
  <si>
    <t>Niekuo neypatingas žmogus (One Dimensional Man)</t>
  </si>
  <si>
    <t>Meilės laivas (La petite vadrouille)</t>
  </si>
  <si>
    <t>Best Film Total</t>
  </si>
  <si>
    <t>Aktyvistas (Aktyvistas)</t>
  </si>
  <si>
    <t>Advokatas (Advokatas)</t>
  </si>
  <si>
    <t>Rašytojas (The Writer)</t>
  </si>
  <si>
    <t>Naratyvas Total</t>
  </si>
  <si>
    <t>Paslapties kaina (Paslapties kaina)</t>
  </si>
  <si>
    <t>Urbs TV Total</t>
  </si>
  <si>
    <t>Siena (Siena)</t>
  </si>
  <si>
    <t>Baltic Productions Total</t>
  </si>
  <si>
    <t>Larsas yra LOL (Lars er LOL)</t>
  </si>
  <si>
    <t>Apverstas bokštas (Tagurpidi torn)</t>
  </si>
  <si>
    <t>Gauja (Smecka)</t>
  </si>
  <si>
    <t>Kristis (Christy)</t>
  </si>
  <si>
    <t>Vištienos Lindai! (Linda veut du poulet!)</t>
  </si>
  <si>
    <t>Pasakos iš paslaptingo sodo (Pohádky po babicce)</t>
  </si>
  <si>
    <t>Lenos jūra (Zeevonk)</t>
  </si>
  <si>
    <t>Gyvūnas (Animal)</t>
  </si>
  <si>
    <t>Bintė (Binti)</t>
  </si>
  <si>
    <t>Net ir pelės keliauja į dangų (I mysi patrí do nebe)</t>
  </si>
  <si>
    <t>žeme, stop (stop-zemlia)</t>
  </si>
  <si>
    <t>Mano mama gorila (Apstjärnan)</t>
  </si>
  <si>
    <t>Skalvijos kino centras Total</t>
  </si>
  <si>
    <t>Šventė (Šventė)</t>
  </si>
  <si>
    <t>Lietuvos nacionalinis kultūros centras Total</t>
  </si>
  <si>
    <t>Bernardo užduotis Marse (Bernard: Mission Mars)</t>
  </si>
  <si>
    <t>Broliai lokiai. Ateities nuotykis (Boonie Bears: Future Reborn)</t>
  </si>
  <si>
    <t>Bobas ir Bobis. Morkaėdžio pėdsakais (Bob a Bobek ve filmu: Na stope Mrkvojeda)</t>
  </si>
  <si>
    <t>Kalėdos Batsiuvių gatvėje (Christmas on Cobbler Street)</t>
  </si>
  <si>
    <t>What the Finn – Summer of Surprises (Kannawoniwasein!) (What the Finn – Summer of Surprises (Kannawoniwasein!))</t>
  </si>
  <si>
    <t>Unlimited Media OÜ Total</t>
  </si>
  <si>
    <t>BFF. Turbo nuotykių maratonas (BFF. Turbo nuotykių maratonas)</t>
  </si>
  <si>
    <t>Barbora. Laikas nuotykiams (Basia. Radzę sobie!)</t>
  </si>
  <si>
    <t>Art shot Total</t>
  </si>
  <si>
    <t>Vulgar (Vulgar)</t>
  </si>
  <si>
    <t>Santiago Rivero Presenta Total</t>
  </si>
  <si>
    <t>Sacrum ir profanum Pievėnuose (Sacrum ir profanum Pievėnuose)</t>
  </si>
  <si>
    <t>Monoklis Total</t>
  </si>
  <si>
    <t>Naktinis seansas (Naktinis seansas)</t>
  </si>
  <si>
    <t>Senio kelionės (Senio kelionės)</t>
  </si>
  <si>
    <t>Film Jam Total</t>
  </si>
  <si>
    <t>Sunkus amžius (Il ragazzo dai pantaloni rosa)</t>
  </si>
  <si>
    <t>Rytoj būsiu drąsus (Ab morgen bin ich mutig)</t>
  </si>
  <si>
    <t>Kauno kino centras „Romuva“ Total</t>
  </si>
  <si>
    <t>Juodoji arbata (Black tea)</t>
  </si>
  <si>
    <t>Laivas (Laivas)</t>
  </si>
  <si>
    <t>Taip toliau Total</t>
  </si>
  <si>
    <t>Tylioji brolija (The Order)</t>
  </si>
  <si>
    <t>Travolta Total</t>
  </si>
  <si>
    <t>Poema mažiesiems žmonėms (Поема для маленьких людей)</t>
  </si>
  <si>
    <t>Kalėdų eglutės gyvenimas ir mirtis (Kalėdų eglutės gyvenimas ir mirtis)</t>
  </si>
  <si>
    <t>Zero Copy Total</t>
  </si>
  <si>
    <t>Paslaptis (Paslaptis)</t>
  </si>
  <si>
    <t>Zero Zone (Zero Zone)</t>
  </si>
  <si>
    <t>Artbox Total</t>
  </si>
  <si>
    <t>Kino pasaka</t>
  </si>
  <si>
    <t>Kino pasaka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</si>
</sst>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"/>
    <numFmt numFmtId="165" formatCode="#,##0\ &quot;€&quot;"/>
    <numFmt numFmtId="166" formatCode="yyyy/mm/dd;@"/>
    <numFmt numFmtId="167" formatCode="0.000"/>
    <numFmt numFmtId="168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0" fillId="0" borderId="1" xfId="0" applyNumberFormat="1" applyBorder="1"/>
    <xf numFmtId="166" fontId="0" fillId="0" borderId="0" xfId="0" applyNumberFormat="1"/>
    <xf numFmtId="166" fontId="2" fillId="0" borderId="6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2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" fontId="0" fillId="0" borderId="0" xfId="0" applyNumberFormat="1"/>
    <xf numFmtId="165" fontId="3" fillId="0" borderId="0" xfId="0" applyNumberFormat="1" applyFont="1"/>
    <xf numFmtId="3" fontId="3" fillId="0" borderId="0" xfId="0" applyNumberFormat="1" applyFont="1"/>
    <xf numFmtId="167" fontId="0" fillId="0" borderId="0" xfId="0" applyNumberFormat="1"/>
    <xf numFmtId="168" fontId="3" fillId="0" borderId="0" xfId="0" applyNumberFormat="1" applyFont="1"/>
    <xf numFmtId="168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152"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6" formatCode="yyyy/mm/dd;@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#,##0\ &quot;€&quot;"/>
      <fill>
        <patternFill>
          <fgColor indexed="64"/>
          <bgColor indexed="65"/>
        </patternFill>
      </fill>
      <alignment horizontal="righ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 textRotation="0" wrapText="0" indent="0" justifyLastLine="0" shrinkToFit="0" readingOrder="0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168" formatCode="0.000%"/>
    </dxf>
    <dxf>
      <numFmt numFmtId="168" formatCode="0.000%"/>
    </dxf>
    <dxf>
      <numFmt numFmtId="3" formatCode="#,##0"/>
    </dxf>
    <dxf>
      <numFmt numFmtId="165" formatCode="#,##0\ &quot;€&quot;"/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3" formatCode="#,##0"/>
    </dxf>
    <dxf>
      <fill>
        <patternFill>
          <fgColor indexed="64"/>
          <bgColor auto="1"/>
        </patternFill>
      </fill>
    </dxf>
    <dxf>
      <numFmt numFmtId="165" formatCode="#,##0\ &quot;€&quot;"/>
    </dxf>
    <dxf>
      <numFmt numFmtId="165" formatCode="#,##0\ &quot;€&quot;"/>
      <fill>
        <patternFill>
          <fgColor indexed="64"/>
          <bgColor auto="1"/>
        </patternFill>
      </fill>
    </dxf>
    <dxf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" formatCode="0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font>
        <b/>
        <charset val="186"/>
      </font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E949-4C9B-BF5D-5B20A72C2B6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E949-4C9B-BF5D-5B20A72C2B6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E949-4C9B-BF5D-5B20A72C2B6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E949-4C9B-BF5D-5B20A72C2B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21.963359229807985</c:v>
                </c:pt>
                <c:pt idx="1">
                  <c:v>14.694734452314945</c:v>
                </c:pt>
                <c:pt idx="2">
                  <c:v>60.498568558219723</c:v>
                </c:pt>
                <c:pt idx="3">
                  <c:v>2.8433372949923119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49-4C9B-BF5D-5B20A72C2B6B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8D4D-4A9B-BEE7-A02D9C07E1F1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8D4D-4A9B-BEE7-A02D9C07E1F1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8D4D-4A9B-BEE7-A02D9C07E1F1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8D4D-4A9B-BEE7-A02D9C07E1F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19.989714019505847</c:v>
                </c:pt>
                <c:pt idx="1">
                  <c:v>16.813406602513208</c:v>
                </c:pt>
                <c:pt idx="2">
                  <c:v>60.087176064405803</c:v>
                </c:pt>
                <c:pt idx="3">
                  <c:v>3.1097033135751424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D4D-4A9B-BEE7-A02D9C07E1F1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Pajamos,</a:t>
            </a:r>
            <a:r>
              <a:rPr lang="en-US" baseline="0"/>
              <a:t> %</a:t>
            </a:r>
            <a:endParaRPr lang="lt-LT"/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30"/>
      <c:rotY val="163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explosion val="18"/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tint val="50000"/>
                      <a:satMod val="300000"/>
                    </a:schemeClr>
                  </a:gs>
                  <a:gs pos="35000">
                    <a:schemeClr val="accent6">
                      <a:tint val="37000"/>
                      <a:satMod val="300000"/>
                    </a:schemeClr>
                  </a:gs>
                  <a:gs pos="100000">
                    <a:schemeClr val="accent6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6-3F83-4B5B-A450-51E9E5E1004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5">
                      <a:tint val="50000"/>
                      <a:satMod val="300000"/>
                    </a:schemeClr>
                  </a:gs>
                  <a:gs pos="35000">
                    <a:schemeClr val="accent5">
                      <a:tint val="37000"/>
                      <a:satMod val="300000"/>
                    </a:schemeClr>
                  </a:gs>
                  <a:gs pos="100000">
                    <a:schemeClr val="accent5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F83-4B5B-A450-51E9E5E1004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50000"/>
                      <a:satMod val="300000"/>
                    </a:schemeClr>
                  </a:gs>
                  <a:gs pos="35000">
                    <a:schemeClr val="accent4">
                      <a:tint val="37000"/>
                      <a:satMod val="300000"/>
                    </a:schemeClr>
                  </a:gs>
                  <a:gs pos="100000">
                    <a:schemeClr val="accent4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3F83-4B5B-A450-51E9E5E1004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tint val="50000"/>
                      <a:satMod val="300000"/>
                    </a:schemeClr>
                  </a:gs>
                  <a:gs pos="35000">
                    <a:schemeClr val="accent6">
                      <a:lumMod val="60000"/>
                      <a:tint val="37000"/>
                      <a:satMod val="300000"/>
                    </a:schemeClr>
                  </a:gs>
                  <a:gs pos="100000">
                    <a:schemeClr val="accent6">
                      <a:lumMod val="60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3F83-4B5B-A450-51E9E5E1004B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tint val="50000"/>
                      <a:satMod val="300000"/>
                    </a:schemeClr>
                  </a:gs>
                  <a:gs pos="35000">
                    <a:schemeClr val="accent5">
                      <a:lumMod val="60000"/>
                      <a:tint val="37000"/>
                      <a:satMod val="300000"/>
                    </a:schemeClr>
                  </a:gs>
                  <a:gs pos="100000">
                    <a:schemeClr val="accent5">
                      <a:lumMod val="60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3F83-4B5B-A450-51E9E5E1004B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tint val="50000"/>
                      <a:satMod val="300000"/>
                    </a:schemeClr>
                  </a:gs>
                  <a:gs pos="35000">
                    <a:schemeClr val="accent4">
                      <a:lumMod val="60000"/>
                      <a:tint val="37000"/>
                      <a:satMod val="300000"/>
                    </a:schemeClr>
                  </a:gs>
                  <a:gs pos="100000">
                    <a:schemeClr val="accent4">
                      <a:lumMod val="60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3F83-4B5B-A450-51E9E5E1004B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tint val="50000"/>
                      <a:satMod val="300000"/>
                    </a:schemeClr>
                  </a:gs>
                  <a:gs pos="35000">
                    <a:schemeClr val="accent6">
                      <a:lumMod val="80000"/>
                      <a:lumOff val="20000"/>
                      <a:tint val="37000"/>
                      <a:satMod val="300000"/>
                    </a:schemeClr>
                  </a:gs>
                  <a:gs pos="100000">
                    <a:schemeClr val="accent6">
                      <a:lumMod val="80000"/>
                      <a:lumOff val="20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8-3F83-4B5B-A450-51E9E5E1004B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tint val="50000"/>
                      <a:satMod val="300000"/>
                    </a:schemeClr>
                  </a:gs>
                  <a:gs pos="35000">
                    <a:schemeClr val="accent5">
                      <a:lumMod val="80000"/>
                      <a:lumOff val="20000"/>
                      <a:tint val="37000"/>
                      <a:satMod val="300000"/>
                    </a:schemeClr>
                  </a:gs>
                  <a:gs pos="100000">
                    <a:schemeClr val="accent5">
                      <a:lumMod val="80000"/>
                      <a:lumOff val="20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3F83-4B5B-A450-51E9E5E100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bestFit"/>
            <c:showLegendKey val="1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Suvestinė!$J$48:$J$55</c:f>
              <c:strCache>
                <c:ptCount val="8"/>
                <c:pt idx="0">
                  <c:v>ACME Film</c:v>
                </c:pt>
                <c:pt idx="1">
                  <c:v>Theatrical Film Distribution / WDSMPI</c:v>
                </c:pt>
                <c:pt idx="2">
                  <c:v>ACME Film / WB</c:v>
                </c:pt>
                <c:pt idx="3">
                  <c:v>Dukine Film Distribution / Universal Pictures</c:v>
                </c:pt>
                <c:pt idx="4">
                  <c:v>ACME Film / SONY</c:v>
                </c:pt>
                <c:pt idx="5">
                  <c:v>Dukine Film Distribution / Paramount Pictures</c:v>
                </c:pt>
                <c:pt idx="6">
                  <c:v>Europos kinas</c:v>
                </c:pt>
                <c:pt idx="7">
                  <c:v>Garsų pasaulio įrašai</c:v>
                </c:pt>
              </c:strCache>
            </c:strRef>
          </c:cat>
          <c:val>
            <c:numRef>
              <c:f>Suvestinė!$K$48:$K$55</c:f>
              <c:numCache>
                <c:formatCode>0</c:formatCode>
                <c:ptCount val="8"/>
                <c:pt idx="0">
                  <c:v>24.017169341519889</c:v>
                </c:pt>
                <c:pt idx="1">
                  <c:v>17.332815258330367</c:v>
                </c:pt>
                <c:pt idx="2">
                  <c:v>14.988611668635816</c:v>
                </c:pt>
                <c:pt idx="3">
                  <c:v>10.989162956712708</c:v>
                </c:pt>
                <c:pt idx="4">
                  <c:v>5.8136036157148085</c:v>
                </c:pt>
                <c:pt idx="5">
                  <c:v>5.6305456569389127</c:v>
                </c:pt>
                <c:pt idx="6">
                  <c:v>5.1030278747558047</c:v>
                </c:pt>
                <c:pt idx="7">
                  <c:v>3.0425548384237553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3-4B5B-A450-51E9E5E1004B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2FAF40-57AC-4AA8-86C0-0BCD83AA47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389335-1E93-4D01-922B-09453A884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>
    <xdr:from>
      <xdr:col>8</xdr:col>
      <xdr:colOff>30480</xdr:colOff>
      <xdr:row>57</xdr:row>
      <xdr:rowOff>19050</xdr:rowOff>
    </xdr:from>
    <xdr:to>
      <xdr:col>13</xdr:col>
      <xdr:colOff>320040</xdr:colOff>
      <xdr:row>73</xdr:row>
      <xdr:rowOff>106680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0B64EE2-91B1-CF94-BD48-02EB8D905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kclt-my.sharepoint.com/personal/a_jucyte_lkc_lt/Documents/Dokumentai/Aust&#279;s/STATISTIKA/Ataskaitos/Metai/Su%20m&#279;nesiais/Formatuoti%20LKC%20svetainei/Su%20Suvestine/2025%20TOP%20Atnaujinta%202026%2002%2012%20su%20menesiais_lkc_suvestine.xlsx" TargetMode="External"/><Relationship Id="rId2" Type="http://schemas.microsoft.com/office/2019/04/relationships/externalLinkLongPath" Target="Su%20Suvestine/2025%20TOP%20Atnaujinta%202026%2002%2012%20su%20menesiais_lkc_suvestine.xlsx?E1542485" TargetMode="External"/><Relationship Id="rId1" Type="http://schemas.openxmlformats.org/officeDocument/2006/relationships/externalLinkPath" Target="file:///\\E1542485\2025%20TOP%20Atnaujinta%202026%2002%2012%20su%20menesiais_lkc_suvest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uvestinė"/>
      <sheetName val="Platintojų pasiskirstymas"/>
      <sheetName val="2025"/>
      <sheetName val="Sausis"/>
      <sheetName val="Vasaris"/>
      <sheetName val="Kovas"/>
      <sheetName val="Balandis"/>
      <sheetName val="Gegužė"/>
      <sheetName val="Birželis"/>
      <sheetName val="Liepa"/>
      <sheetName val="Rugpjūtis"/>
      <sheetName val="Rugsėjis"/>
      <sheetName val="Spalis"/>
      <sheetName val="Lapkritis"/>
      <sheetName val="Gruodis"/>
      <sheetName val="2025 TOP Atnaujinta 2026 02 12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ustė Jucytė" id="{D94FAA61-A5F5-4D09-B5AE-269A2A01E372}" userId="S::a.jucyte@lkc.lt::6d03d179-e10e-42f9-a7ce-ccb6a9fc20c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AD46A1E-7AD2-4832-8E5D-5121629B09E1}" name="Table1" displayName="Table1" ref="B10:G15" totalsRowCount="1" headerRowDxfId="151">
  <autoFilter ref="B10:G14" xr:uid="{00000000-0009-0000-0100-000001000000}"/>
  <tableColumns count="6">
    <tableColumn id="1" xr3:uid="{7FF5D45F-8888-4103-9470-C5957A284615}" name="Kategorija" totalsRowLabel="Total"/>
    <tableColumn id="2" xr3:uid="{6BE9AE76-3F51-4395-9455-1D6FADE08184}" name="Pajamos" totalsRowFunction="sum" dataDxfId="150" totalsRowDxfId="149"/>
    <tableColumn id="3" xr3:uid="{C8F31424-86AD-4C66-8BE8-4F625BF173C5}" name="Žiūrovų skaičius" totalsRowFunction="sum" dataDxfId="148" totalsRowDxfId="147"/>
    <tableColumn id="4" xr3:uid="{4D0A5D79-E27F-4FC3-A621-F162A8E7A4E2}" name="Pajamos %" totalsRowFunction="sum" dataDxfId="146" totalsRowDxfId="145">
      <calculatedColumnFormula>(C11/C6)*100</calculatedColumnFormula>
    </tableColumn>
    <tableColumn id="5" xr3:uid="{AA55A86A-7381-48FA-92F2-ED0D7C21601D}" name="Žiūrovų skaičius %" totalsRowFunction="sum" dataDxfId="144" totalsRowDxfId="143"/>
    <tableColumn id="6" xr3:uid="{7154454D-056F-4D89-8238-79A65284AB24}" name="Filmų skaičius" totalsRowFunction="sum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2351263-E394-4331-AD46-B1C16DD541D0}" name="Table17" displayName="Table17" ref="B2:C7" totalsRowShown="0" headerRowDxfId="142">
  <autoFilter ref="B2:C7" xr:uid="{33189579-38D4-4F90-A4D3-5DC42EA940D1}"/>
  <tableColumns count="2">
    <tableColumn id="1" xr3:uid="{8A1C46C4-5A82-4146-8342-840F6B804CC0}" name="Rodiklis"/>
    <tableColumn id="2" xr3:uid="{02C29765-5C86-4D61-B0B4-ED17FD950E30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AAE0A80-DFB8-4429-A609-C7D5A4ED6807}" name="Table18" displayName="Table18" ref="A47:G81" totalsRowCount="1" headerRowDxfId="141">
  <autoFilter ref="A47:G80" xr:uid="{49569EC1-02CD-4A9F-8BE9-723492F99BDC}"/>
  <sortState xmlns:xlrd2="http://schemas.microsoft.com/office/spreadsheetml/2017/richdata2" ref="A48:G80">
    <sortCondition descending="1" ref="C48:C80"/>
  </sortState>
  <tableColumns count="7">
    <tableColumn id="7" xr3:uid="{395F329A-2268-4FFA-A733-DD3BB332458B}" name="Eil. nr" totalsRowLabel="Total">
      <calculatedColumnFormula>IF(B48&lt;&gt;"",ROWS($B$48:B48),"")</calculatedColumnFormula>
    </tableColumn>
    <tableColumn id="1" xr3:uid="{87782119-220D-4C97-BD9D-ACA9EA4112BA}" name="Platintojas"/>
    <tableColumn id="2" xr3:uid="{021A54E3-DA2E-4D9F-A1FC-D65FF4019209}" name="Pajamos" totalsRowFunction="sum" dataDxfId="140" totalsRowDxfId="139"/>
    <tableColumn id="3" xr3:uid="{8CE184DD-9066-4242-8BA8-2AA6CB684F57}" name="Žiūrovų skaičius" totalsRowFunction="sum" dataDxfId="138" totalsRowDxfId="137"/>
    <tableColumn id="4" xr3:uid="{A1484870-5B8F-4FDE-AC49-0730522D5E34}" name="Filmų skaičius" totalsRowFunction="sum"/>
    <tableColumn id="5" xr3:uid="{DA27D5F0-8E2F-41C3-B6FD-AC06C035914D}" name="Pajamos %" totalsRowFunction="sum" totalsRowDxfId="136">
      <calculatedColumnFormula>(Table18[[#This Row],[Pajamos]]/Table18[[#Totals],[Pajamos]])*100</calculatedColumnFormula>
    </tableColumn>
    <tableColumn id="6" xr3:uid="{8F3ABB14-0C3B-4A34-A328-688E5987E352}" name="Žiūrovų skaičius %" totalsRowFunction="sum" totalsRowDxfId="135">
      <calculatedColumnFormula>(Table18[[#This Row],[Žiūrovų skaičius]]/Table18[[#Totals],[Žiūrovų skaičius]])*100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8D41746-CF79-4AB0-B480-06B27F336053}" name="Table21" displayName="Table21" ref="A85:F95" totalsRowShown="0" headerRowDxfId="134">
  <autoFilter ref="A85:F95" xr:uid="{EEFF2FD6-75F9-4E20-89DF-C227C5374B44}"/>
  <tableColumns count="6">
    <tableColumn id="7" xr3:uid="{1376293C-37B7-47D6-9EBA-1FDEE0AC4BBC}" name="Eil. Nr."/>
    <tableColumn id="1" xr3:uid="{C5FAA59E-1BD2-4636-9AA2-A0DDD92D5C1A}" name="Filmo pavadinimas"/>
    <tableColumn id="3" xr3:uid="{1164F8D4-9CD2-49BC-BDA0-9B44691D6780}" name="Pajamos " dataDxfId="133"/>
    <tableColumn id="4" xr3:uid="{005D47A6-3111-448A-A7C8-1EB349C88050}" name="Žiūrovų skaičius" dataDxfId="132"/>
    <tableColumn id="5" xr3:uid="{9731E2A0-A07A-44F7-B03C-461CBE38324F}" name="Premjeros data" dataDxfId="131"/>
    <tableColumn id="6" xr3:uid="{92783706-F670-4670-8E08-58C17192384D}" name="Platintojas" dataDxfId="1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A7129F2-3421-4F1F-A7AC-546184331631}" name="Table20" displayName="Table20" ref="J47:K55" totalsRowShown="0">
  <autoFilter ref="J47:K55" xr:uid="{94FFD871-EC0B-469A-A2B2-BB104725DEB5}"/>
  <tableColumns count="2">
    <tableColumn id="1" xr3:uid="{3EA5BAD5-D2F6-4651-9BF4-592970C30CA1}" name="Platintojas"/>
    <tableColumn id="2" xr3:uid="{8206D5D4-3C0D-4431-B635-B5F8D8AB0D16}" name="Pajamos %" dataDxfId="129">
      <calculatedColumnFormula>Table18[[#This Row],[Pajamos %]]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18" displayName="_2018" ref="A5:I395" totalsRowCount="1" headerRowDxfId="128" dataDxfId="126" headerRowBorderDxfId="127" tableBorderDxfId="125">
  <autoFilter ref="A5:I394" xr:uid="{00000000-0009-0000-0100-000001000000}"/>
  <sortState xmlns:xlrd2="http://schemas.microsoft.com/office/spreadsheetml/2017/richdata2" ref="A6:I394">
    <sortCondition descending="1" ref="E6:E394"/>
  </sortState>
  <tableColumns count="9">
    <tableColumn id="1" xr3:uid="{00000000-0010-0000-0000-000001000000}" name="Eil. Nr." totalsRowLabel="Total" dataDxfId="124">
      <calculatedColumnFormula>IF(B6&lt;&gt;"",ROWS($B$6:B6),"")</calculatedColumnFormula>
    </tableColumn>
    <tableColumn id="2" xr3:uid="{00000000-0010-0000-0000-000002000000}" name="Filmo pavadinimas" totalsRowFunction="count" dataDxfId="123"/>
    <tableColumn id="9" xr3:uid="{00000000-0010-0000-0000-000009000000}" name="Filmo pavadinimas originalo kalba" dataDxfId="122"/>
    <tableColumn id="3" xr3:uid="{00000000-0010-0000-0000-000003000000}" name="Kilmės šalis" dataDxfId="121" totalsRowDxfId="120"/>
    <tableColumn id="4" xr3:uid="{00000000-0010-0000-0000-000004000000}" name="Pajamos" totalsRowFunction="sum" dataDxfId="119" totalsRowDxfId="118"/>
    <tableColumn id="5" xr3:uid="{00000000-0010-0000-0000-000005000000}" name="Žiūrovų skaičius" totalsRowFunction="sum" dataDxfId="117" totalsRowDxfId="116"/>
    <tableColumn id="6" xr3:uid="{00000000-0010-0000-0000-000006000000}" name="Kopijų skaičius" dataDxfId="115"/>
    <tableColumn id="7" xr3:uid="{00000000-0010-0000-0000-000007000000}" name="Premjeros data" dataDxfId="114"/>
    <tableColumn id="8" xr3:uid="{00000000-0010-0000-0000-000008000000}" name="Platintojas" dataDxfId="1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8B79FBC-D057-41AF-AD28-5FDDB4627D11}" name="Table14" displayName="Table14" ref="A1:G424" totalsRowShown="0">
  <autoFilter ref="A1:G424" xr:uid="{E4B277F0-32CF-4DD6-A8BF-A6D60F3BA9A0}"/>
  <tableColumns count="7">
    <tableColumn id="1" xr3:uid="{1EAB0A93-F60C-435F-9EE5-355538F2AF37}" name="Platintojas"/>
    <tableColumn id="2" xr3:uid="{388D4C5E-1992-444E-9F3E-65184230B8C2}" name="Filmo pavadinimas"/>
    <tableColumn id="3" xr3:uid="{FB731DBB-C4AE-402E-BB39-D789B562BFAE}" name="Pajamos" dataDxfId="112"/>
    <tableColumn id="4" xr3:uid="{4280EE79-FB4D-4527-9B28-1DEDA9FD7294}" name="Žiūrovų skaičius" dataDxfId="111"/>
    <tableColumn id="5" xr3:uid="{E98B5830-6E08-4B74-AB9D-55227587B084}" name="Pajamos %" dataDxfId="110">
      <calculatedColumnFormula>_xlfn.PERCENTOF(Table14[[#This Row],[Pajamos]],[1]!_2025[[#Totals],[Pajamos]])</calculatedColumnFormula>
    </tableColumn>
    <tableColumn id="7" xr3:uid="{B82DB242-DAE5-4001-93FD-FB8D00C771DD}" name="Žiūrovų skaičius %" dataDxfId="109">
      <calculatedColumnFormula>_xlfn.PERCENTOF(Table14[[#This Row],[Žiūrovų skaičius]],[1]!_2025[[#Totals],[Žiūrovų skaičius]])</calculatedColumnFormula>
    </tableColumn>
    <tableColumn id="8" xr3:uid="{DF9F292B-7F7D-4070-8499-7A905F69F548}" name="Premjeros data" dataDxfId="10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" displayName="Table3" ref="A5:I71" totalsRowCount="1" headerRowDxfId="107" dataDxfId="105" headerRowBorderDxfId="106" tableBorderDxfId="104" totalsRowBorderDxfId="103">
  <autoFilter ref="A5:I70" xr:uid="{00000000-0009-0000-0100-000002000000}"/>
  <sortState xmlns:xlrd2="http://schemas.microsoft.com/office/spreadsheetml/2017/richdata2" ref="A6:I70">
    <sortCondition descending="1" ref="E6:E70"/>
  </sortState>
  <tableColumns count="9">
    <tableColumn id="1" xr3:uid="{00000000-0010-0000-0100-000001000000}" name="Eil. Nr." dataDxfId="102" totalsRowDxfId="101">
      <calculatedColumnFormula>IF(B6&lt;&gt;"",ROWS($B$6:B6),"")</calculatedColumnFormula>
    </tableColumn>
    <tableColumn id="2" xr3:uid="{00000000-0010-0000-0100-000002000000}" name="Filmo pavadinimas" dataDxfId="100" totalsRowDxfId="99"/>
    <tableColumn id="9" xr3:uid="{00000000-0010-0000-0100-000009000000}" name="Filmo pavadinimas originalo kalba" dataDxfId="98" totalsRowDxfId="97"/>
    <tableColumn id="3" xr3:uid="{00000000-0010-0000-0100-000003000000}" name="Kilmės šalis" dataDxfId="96" totalsRowDxfId="95"/>
    <tableColumn id="4" xr3:uid="{00000000-0010-0000-0100-000004000000}" name="Pajamos" totalsRowFunction="sum" dataDxfId="94" totalsRowDxfId="93"/>
    <tableColumn id="5" xr3:uid="{00000000-0010-0000-0100-000005000000}" name="Žiūrovų skaičius" totalsRowFunction="sum" dataDxfId="92" totalsRowDxfId="91"/>
    <tableColumn id="6" xr3:uid="{00000000-0010-0000-0100-000006000000}" name="Kopijų skaičius" dataDxfId="90" totalsRowDxfId="89"/>
    <tableColumn id="7" xr3:uid="{00000000-0010-0000-0100-000007000000}" name="Premjeros data" dataDxfId="88" totalsRowDxfId="87"/>
    <tableColumn id="8" xr3:uid="{00000000-0010-0000-0100-000008000000}" name="Platintojas" dataDxfId="86" totalsRowDxfId="8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81" totalsRowCount="1">
  <autoFilter ref="A5:I80" xr:uid="{00000000-0009-0000-0100-000003000000}"/>
  <sortState xmlns:xlrd2="http://schemas.microsoft.com/office/spreadsheetml/2017/richdata2" ref="A6:I80">
    <sortCondition descending="1" ref="E6:E80"/>
  </sortState>
  <tableColumns count="9">
    <tableColumn id="1" xr3:uid="{00000000-0010-0000-0200-000001000000}" name="Eil. Nr.">
      <calculatedColumnFormula>IF(B6&lt;&gt;"",ROWS($B$6:B6),"")</calculatedColumnFormula>
    </tableColumn>
    <tableColumn id="2" xr3:uid="{00000000-0010-0000-0200-000002000000}" name="Filmo pavadinimas"/>
    <tableColumn id="9" xr3:uid="{00000000-0010-0000-0200-000009000000}" name="Filmo pavadinimas originalo kalba" dataDxfId="84"/>
    <tableColumn id="3" xr3:uid="{00000000-0010-0000-0200-000003000000}" name="Kilmės šalis" dataDxfId="83"/>
    <tableColumn id="4" xr3:uid="{00000000-0010-0000-0200-000004000000}" name="Pajamos" totalsRowFunction="sum" dataDxfId="82" totalsRowDxfId="81"/>
    <tableColumn id="5" xr3:uid="{00000000-0010-0000-0200-000005000000}" name="Žiūrovų skaičius" totalsRowFunction="sum" totalsRowDxfId="80"/>
    <tableColumn id="6" xr3:uid="{00000000-0010-0000-0200-000006000000}" name="Kopijų skaičius"/>
    <tableColumn id="7" xr3:uid="{00000000-0010-0000-0200-000007000000}" name="Premjeros data" dataDxfId="79" totalsRowDxfId="78"/>
    <tableColumn id="8" xr3:uid="{00000000-0010-0000-0200-000008000000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6BFC91-D9F1-42B6-A88B-8A12159625D0}" name="Table3_Vasaris5" displayName="Table3_Vasaris5" ref="A5:I100" totalsRowCount="1">
  <autoFilter ref="A5:I99" xr:uid="{00000000-0009-0000-0100-000003000000}"/>
  <sortState xmlns:xlrd2="http://schemas.microsoft.com/office/spreadsheetml/2017/richdata2" ref="A6:I99">
    <sortCondition descending="1" ref="E6:E99"/>
  </sortState>
  <tableColumns count="9">
    <tableColumn id="1" xr3:uid="{301A6FB3-84B9-43DF-A74F-E3E52E24794D}" name="Eil. Nr.">
      <calculatedColumnFormula>IF(B6&lt;&gt;"",ROWS($B$6:B6),"")</calculatedColumnFormula>
    </tableColumn>
    <tableColumn id="2" xr3:uid="{F08BE884-62F5-471E-A90B-4FA23F1BB163}" name="Filmo pavadinimas"/>
    <tableColumn id="9" xr3:uid="{6FD41282-77FE-4808-B249-9D067E191956}" name="Filmo pavadinimas originalo kalba" dataDxfId="77"/>
    <tableColumn id="3" xr3:uid="{014A7E19-4036-4F31-99AC-8643345092AA}" name="Kilmės šalis" dataDxfId="76"/>
    <tableColumn id="4" xr3:uid="{86818293-0190-4841-A08D-C7F9180B83B6}" name="Pajamos" totalsRowFunction="sum" dataDxfId="75" totalsRowDxfId="74"/>
    <tableColumn id="5" xr3:uid="{3890061D-55B4-4D00-ADAF-338FCB518800}" name="Žiūrovų skaičius" totalsRowFunction="sum" totalsRowDxfId="73"/>
    <tableColumn id="6" xr3:uid="{C09CF33F-F52F-4808-B6F0-2A056B892E87}" name="Kopijų skaičius"/>
    <tableColumn id="7" xr3:uid="{E2DEFEE4-4E1E-4BEB-946B-42DB4345A8A1}" name="Premjeros data" dataDxfId="72" totalsRowDxfId="71"/>
    <tableColumn id="8" xr3:uid="{3F69D290-D492-486C-9634-ED3993A72D94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85" totalsRowCount="1">
  <autoFilter ref="A5:I84" xr:uid="{00000000-0009-0000-0100-000005000000}"/>
  <sortState xmlns:xlrd2="http://schemas.microsoft.com/office/spreadsheetml/2017/richdata2" ref="A6:I84">
    <sortCondition descending="1" ref="E6:E84"/>
  </sortState>
  <tableColumns count="9">
    <tableColumn id="1" xr3:uid="{00000000-0010-0000-0400-000001000000}" name="Eil. Nr.">
      <calculatedColumnFormula>IF(B6&lt;&gt;"",ROWS($B$6:B6),"")</calculatedColumnFormula>
    </tableColumn>
    <tableColumn id="2" xr3:uid="{00000000-0010-0000-0400-000002000000}" name="Filmo pavadinimas"/>
    <tableColumn id="9" xr3:uid="{00000000-0010-0000-0400-000009000000}" name="Filmo pavadinimas originalo kalba" dataDxfId="70"/>
    <tableColumn id="3" xr3:uid="{00000000-0010-0000-0400-000003000000}" name="Kilmės šalis" dataDxfId="69" totalsRowDxfId="68"/>
    <tableColumn id="4" xr3:uid="{00000000-0010-0000-0400-000004000000}" name="Pajamos" totalsRowFunction="sum" dataDxfId="67" totalsRowDxfId="66"/>
    <tableColumn id="5" xr3:uid="{00000000-0010-0000-0400-000005000000}" name="Žiūrovų skaičius" totalsRowFunction="sum" totalsRowDxfId="65"/>
    <tableColumn id="6" xr3:uid="{00000000-0010-0000-0400-000006000000}" name="Kopijų skaičius"/>
    <tableColumn id="7" xr3:uid="{00000000-0010-0000-0400-000007000000}" name="Premjeros data" dataDxfId="64" totalsRowDxfId="63"/>
    <tableColumn id="8" xr3:uid="{00000000-0010-0000-04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95" totalsRowCount="1">
  <autoFilter ref="A5:I94" xr:uid="{00000000-0009-0000-0100-000006000000}"/>
  <sortState xmlns:xlrd2="http://schemas.microsoft.com/office/spreadsheetml/2017/richdata2" ref="A6:I94">
    <sortCondition descending="1" ref="E6:E94"/>
  </sortState>
  <tableColumns count="9">
    <tableColumn id="1" xr3:uid="{00000000-0010-0000-0500-000001000000}" name="Eil. Nr.">
      <calculatedColumnFormula>IF(B6&lt;&gt;"",ROWS($B$6:B6),"")</calculatedColumnFormula>
    </tableColumn>
    <tableColumn id="2" xr3:uid="{00000000-0010-0000-0500-000002000000}" name="Filmo pavadinimas"/>
    <tableColumn id="9" xr3:uid="{00000000-0010-0000-0500-000009000000}" name="Filmo pavadinimas originalo kalba" dataDxfId="62"/>
    <tableColumn id="3" xr3:uid="{00000000-0010-0000-0500-000003000000}" name="Kilmės šalis" dataDxfId="61" totalsRowDxfId="60"/>
    <tableColumn id="4" xr3:uid="{00000000-0010-0000-0500-000004000000}" name="Pajamos" totalsRowFunction="sum" dataDxfId="59" totalsRowDxfId="58"/>
    <tableColumn id="5" xr3:uid="{00000000-0010-0000-0500-000005000000}" name="Žiūrovų skaičius" totalsRowFunction="sum" totalsRowDxfId="57"/>
    <tableColumn id="6" xr3:uid="{00000000-0010-0000-0500-000006000000}" name="Kopijų skaičius"/>
    <tableColumn id="7" xr3:uid="{00000000-0010-0000-0500-000007000000}" name="Premjeros data" dataDxfId="56" totalsRowDxfId="55"/>
    <tableColumn id="8" xr3:uid="{00000000-0010-0000-05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119" totalsRowCount="1">
  <autoFilter ref="A5:I118" xr:uid="{00000000-0009-0000-0100-000007000000}"/>
  <sortState xmlns:xlrd2="http://schemas.microsoft.com/office/spreadsheetml/2017/richdata2" ref="A6:I118">
    <sortCondition descending="1" ref="E6:E118"/>
  </sortState>
  <tableColumns count="9">
    <tableColumn id="1" xr3:uid="{00000000-0010-0000-0600-000001000000}" name="Eil. Nr.">
      <calculatedColumnFormula>IF(B6&lt;&gt;"",ROWS($B$6:B6),"")</calculatedColumnFormula>
    </tableColumn>
    <tableColumn id="2" xr3:uid="{00000000-0010-0000-0600-000002000000}" name="Filmo pavadinimas"/>
    <tableColumn id="9" xr3:uid="{00000000-0010-0000-0600-000009000000}" name="Filmo pavadinimas originalo kalba" dataDxfId="54"/>
    <tableColumn id="3" xr3:uid="{00000000-0010-0000-0600-000003000000}" name="Kilmės šalis" dataDxfId="53" totalsRowDxfId="52"/>
    <tableColumn id="4" xr3:uid="{00000000-0010-0000-0600-000004000000}" name="Pajamos" totalsRowFunction="sum" dataDxfId="51" totalsRowDxfId="50"/>
    <tableColumn id="5" xr3:uid="{00000000-0010-0000-0600-000005000000}" name="Žiūrovų skaičius" totalsRowFunction="sum" totalsRowDxfId="49"/>
    <tableColumn id="6" xr3:uid="{00000000-0010-0000-0600-000006000000}" name="Kopijų skaičius"/>
    <tableColumn id="7" xr3:uid="{00000000-0010-0000-0600-000007000000}" name="Premjeros data" dataDxfId="48" totalsRowDxfId="47"/>
    <tableColumn id="8" xr3:uid="{00000000-0010-0000-06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99" totalsRowCount="1">
  <autoFilter ref="A5:I98" xr:uid="{00000000-0009-0000-0100-000008000000}"/>
  <sortState xmlns:xlrd2="http://schemas.microsoft.com/office/spreadsheetml/2017/richdata2" ref="A6:I98">
    <sortCondition descending="1" ref="E6:E98"/>
  </sortState>
  <tableColumns count="9">
    <tableColumn id="1" xr3:uid="{00000000-0010-0000-0700-000001000000}" name="Eil. Nr.">
      <calculatedColumnFormula>IF(B6&lt;&gt;"",ROWS($B$6:B6),"")</calculatedColumnFormula>
    </tableColumn>
    <tableColumn id="2" xr3:uid="{00000000-0010-0000-0700-000002000000}" name="Filmo pavadinimas"/>
    <tableColumn id="9" xr3:uid="{00000000-0010-0000-0700-000009000000}" name="Filmo pavadinimas originalo kalba" dataDxfId="46"/>
    <tableColumn id="3" xr3:uid="{00000000-0010-0000-0700-000003000000}" name="Kilmės šalis" dataDxfId="45"/>
    <tableColumn id="4" xr3:uid="{00000000-0010-0000-0700-000004000000}" name="Pajamos" totalsRowFunction="sum" dataDxfId="44" totalsRowDxfId="43"/>
    <tableColumn id="5" xr3:uid="{00000000-0010-0000-0700-000005000000}" name="Žiūrovų skaičius" totalsRowFunction="sum" totalsRowDxfId="42"/>
    <tableColumn id="6" xr3:uid="{00000000-0010-0000-0700-000006000000}" name="Kopijų skaičius"/>
    <tableColumn id="7" xr3:uid="{00000000-0010-0000-0700-000007000000}" name="Premjeros data" dataDxfId="41" totalsRowDxfId="40"/>
    <tableColumn id="8" xr3:uid="{00000000-0010-0000-07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112" totalsRowCount="1">
  <autoFilter ref="A5:I111" xr:uid="{00000000-0009-0000-0100-000009000000}"/>
  <sortState xmlns:xlrd2="http://schemas.microsoft.com/office/spreadsheetml/2017/richdata2" ref="A6:I111">
    <sortCondition descending="1" ref="E6:E111"/>
  </sortState>
  <tableColumns count="9">
    <tableColumn id="1" xr3:uid="{00000000-0010-0000-0800-000001000000}" name="Eil. Nr.">
      <calculatedColumnFormula>IF(B6&lt;&gt;"",ROWS($B$6:B6),"")</calculatedColumnFormula>
    </tableColumn>
    <tableColumn id="2" xr3:uid="{00000000-0010-0000-0800-000002000000}" name="Filmo pavadinimas"/>
    <tableColumn id="9" xr3:uid="{00000000-0010-0000-0800-000009000000}" name="Filmo pavadinimas originalo kalba" dataDxfId="39"/>
    <tableColumn id="3" xr3:uid="{00000000-0010-0000-0800-000003000000}" name="Kilmės šalis" dataDxfId="38" totalsRowDxfId="37"/>
    <tableColumn id="4" xr3:uid="{00000000-0010-0000-0800-000004000000}" name="Pajamos" totalsRowFunction="sum" dataDxfId="36" totalsRowDxfId="35"/>
    <tableColumn id="5" xr3:uid="{00000000-0010-0000-0800-000005000000}" name="Žiūrovų skaičius" totalsRowFunction="sum" totalsRowDxfId="34"/>
    <tableColumn id="6" xr3:uid="{00000000-0010-0000-0800-000006000000}" name="Kopijų skaičius"/>
    <tableColumn id="7" xr3:uid="{00000000-0010-0000-0800-000007000000}" name="Premjeros data" dataDxfId="33" totalsRowDxfId="32"/>
    <tableColumn id="8" xr3:uid="{00000000-0010-0000-08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89" totalsRowCount="1">
  <sortState xmlns:xlrd2="http://schemas.microsoft.com/office/spreadsheetml/2017/richdata2" ref="A6:I88">
    <sortCondition descending="1" ref="E6:E88"/>
  </sortState>
  <tableColumns count="9">
    <tableColumn id="1" xr3:uid="{00000000-0010-0000-0900-000001000000}" name="Eil. Nr.">
      <calculatedColumnFormula>IF(B6&lt;&gt;"",ROWS($B$6:B6),"")</calculatedColumnFormula>
    </tableColumn>
    <tableColumn id="2" xr3:uid="{00000000-0010-0000-0900-000002000000}" name="Filmo pavadinimas"/>
    <tableColumn id="9" xr3:uid="{00000000-0010-0000-0900-000009000000}" name="Filmo pavadinimas originalo kalba" dataDxfId="31"/>
    <tableColumn id="3" xr3:uid="{00000000-0010-0000-0900-000003000000}" name="Kilmės šalis" dataDxfId="30"/>
    <tableColumn id="4" xr3:uid="{00000000-0010-0000-0900-000004000000}" name="Pajamos" totalsRowFunction="sum" dataDxfId="29" totalsRowDxfId="28"/>
    <tableColumn id="5" xr3:uid="{00000000-0010-0000-0900-000005000000}" name="Žiūrovų skaičius" totalsRowFunction="sum" totalsRowDxfId="27"/>
    <tableColumn id="6" xr3:uid="{00000000-0010-0000-0900-000006000000}" name="Kopijų skaičius"/>
    <tableColumn id="7" xr3:uid="{00000000-0010-0000-0900-000007000000}" name="Premjeros data" dataDxfId="26" totalsRowDxfId="25"/>
    <tableColumn id="8" xr3:uid="{00000000-0010-0000-0900-000008000000}" name="Platintojas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104" totalsRowCount="1">
  <autoFilter ref="A5:I103" xr:uid="{00000000-0009-0000-0100-00000B000000}"/>
  <sortState xmlns:xlrd2="http://schemas.microsoft.com/office/spreadsheetml/2017/richdata2" ref="A6:I103">
    <sortCondition descending="1" ref="E6:E103"/>
  </sortState>
  <tableColumns count="9">
    <tableColumn id="1" xr3:uid="{00000000-0010-0000-0A00-000001000000}" name="Eil. Nr.">
      <calculatedColumnFormula>IF(B6&lt;&gt;"",ROWS($B$6:B6),"")</calculatedColumnFormula>
    </tableColumn>
    <tableColumn id="2" xr3:uid="{00000000-0010-0000-0A00-000002000000}" name="Filmo pavadinimas"/>
    <tableColumn id="9" xr3:uid="{00000000-0010-0000-0A00-000009000000}" name="Filmo pavadinimas originalo kalba" dataDxfId="24"/>
    <tableColumn id="3" xr3:uid="{00000000-0010-0000-0A00-000003000000}" name="Kilmės šalis" dataDxfId="23" totalsRowDxfId="22"/>
    <tableColumn id="4" xr3:uid="{00000000-0010-0000-0A00-000004000000}" name="Pajamos" totalsRowFunction="sum" dataDxfId="21" totalsRowDxfId="20"/>
    <tableColumn id="5" xr3:uid="{00000000-0010-0000-0A00-000005000000}" name="Žiūrovų skaičius" totalsRowFunction="sum" totalsRowDxfId="19"/>
    <tableColumn id="6" xr3:uid="{00000000-0010-0000-0A00-000006000000}" name="Kopijų skaičius"/>
    <tableColumn id="7" xr3:uid="{00000000-0010-0000-0A00-000007000000}" name="Premjeros data" dataDxfId="18" totalsRowDxfId="17"/>
    <tableColumn id="8" xr3:uid="{00000000-0010-0000-0A00-000008000000}" name="Platintojas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93" totalsRowCount="1">
  <autoFilter ref="A5:I92" xr:uid="{00000000-0009-0000-0100-00000C000000}"/>
  <sortState xmlns:xlrd2="http://schemas.microsoft.com/office/spreadsheetml/2017/richdata2" ref="A6:I92">
    <sortCondition descending="1" ref="E6:E92"/>
  </sortState>
  <tableColumns count="9">
    <tableColumn id="1" xr3:uid="{00000000-0010-0000-0B00-000001000000}" name="Eil. Nr.">
      <calculatedColumnFormula>IF(B6&lt;&gt;"",ROWS($B$6:B6),"")</calculatedColumnFormula>
    </tableColumn>
    <tableColumn id="2" xr3:uid="{00000000-0010-0000-0B00-000002000000}" name="Filmo pavadinimas"/>
    <tableColumn id="9" xr3:uid="{00000000-0010-0000-0B00-000009000000}" name="Filmo pavadinimas originalo kalba" dataDxfId="16"/>
    <tableColumn id="3" xr3:uid="{00000000-0010-0000-0B00-000003000000}" name="Kilmės šalis" dataDxfId="15" totalsRowDxfId="14"/>
    <tableColumn id="4" xr3:uid="{00000000-0010-0000-0B00-000004000000}" name="Pajamos" totalsRowFunction="sum" dataDxfId="13" totalsRowDxfId="12"/>
    <tableColumn id="5" xr3:uid="{00000000-0010-0000-0B00-000005000000}" name="Žiūrovų skaičius" totalsRowFunction="sum" totalsRowDxfId="11"/>
    <tableColumn id="6" xr3:uid="{00000000-0010-0000-0B00-000006000000}" name="Kopijų skaičius"/>
    <tableColumn id="7" xr3:uid="{00000000-0010-0000-0B00-000007000000}" name="Premjeros data" dataDxfId="10" totalsRowDxfId="9"/>
    <tableColumn id="8" xr3:uid="{00000000-0010-0000-0B00-000008000000}" name="Platintojas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I104" totalsRowCount="1">
  <autoFilter ref="A5:I103" xr:uid="{00000000-0009-0000-0100-00000D000000}"/>
  <sortState xmlns:xlrd2="http://schemas.microsoft.com/office/spreadsheetml/2017/richdata2" ref="A6:I103">
    <sortCondition descending="1" ref="E6:E103"/>
  </sortState>
  <tableColumns count="9">
    <tableColumn id="1" xr3:uid="{00000000-0010-0000-0C00-000001000000}" name="Eil. Nr." totalsRowLabel=" ">
      <calculatedColumnFormula>IF(B6&lt;&gt;"",ROWS($B$6:B6),"")</calculatedColumnFormula>
    </tableColumn>
    <tableColumn id="2" xr3:uid="{00000000-0010-0000-0C00-000002000000}" name="Filmo pavadinimas"/>
    <tableColumn id="9" xr3:uid="{00000000-0010-0000-0C00-000009000000}" name="Filmo pavadinimas originalo kalba" dataDxfId="8" totalsRowDxfId="7"/>
    <tableColumn id="3" xr3:uid="{00000000-0010-0000-0C00-000003000000}" name="Kilmės šalis" dataDxfId="6" totalsRowDxfId="5"/>
    <tableColumn id="4" xr3:uid="{00000000-0010-0000-0C00-000004000000}" name="Pajamos" totalsRowFunction="sum" dataDxfId="4" totalsRowDxfId="3"/>
    <tableColumn id="5" xr3:uid="{00000000-0010-0000-0C00-000005000000}" name="Žiūrovų skaičius" totalsRowFunction="sum" totalsRowDxfId="2"/>
    <tableColumn id="6" xr3:uid="{00000000-0010-0000-0C00-000006000000}" name="Kopijų skaičius"/>
    <tableColumn id="7" xr3:uid="{00000000-0010-0000-0C00-000007000000}" name="Premjeros data" dataDxfId="1" totalsRowDxfId="0"/>
    <tableColumn id="8" xr3:uid="{00000000-0010-0000-0C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24" dT="2026-03-26T11:33:40.23" personId="{D94FAA61-A5F5-4D09-B5AE-269A2A01E372}" id="{12CBB8FB-1CEC-4EB4-9959-D91221927A48}">
    <text>Priskaičiuota prie Europos kinas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E849-48A7-4154-9F97-6125A1A4A512}">
  <dimension ref="A1:P97"/>
  <sheetViews>
    <sheetView workbookViewId="0">
      <selection activeCell="B2" sqref="B2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7.6640625" style="19" customWidth="1"/>
    <col min="4" max="4" width="17.6640625" style="12" customWidth="1"/>
    <col min="5" max="5" width="23.5546875" customWidth="1"/>
    <col min="6" max="6" width="23" customWidth="1"/>
    <col min="7" max="7" width="19" customWidth="1"/>
    <col min="8" max="9" width="8.88671875" customWidth="1"/>
    <col min="10" max="11" width="20" customWidth="1"/>
    <col min="12" max="16" width="8.88671875" customWidth="1"/>
    <col min="17" max="16384" width="8.88671875" hidden="1"/>
  </cols>
  <sheetData>
    <row r="1" spans="2:7" x14ac:dyDescent="0.3">
      <c r="B1" s="13">
        <v>2025</v>
      </c>
      <c r="C1" s="51"/>
    </row>
    <row r="2" spans="2:7" x14ac:dyDescent="0.3">
      <c r="B2" s="51" t="s">
        <v>1192</v>
      </c>
      <c r="C2" s="51" t="s">
        <v>1193</v>
      </c>
      <c r="E2" s="12" t="s">
        <v>11</v>
      </c>
    </row>
    <row r="3" spans="2:7" x14ac:dyDescent="0.3">
      <c r="B3" t="s">
        <v>1194</v>
      </c>
      <c r="C3">
        <v>254</v>
      </c>
      <c r="E3" s="52" t="s">
        <v>11</v>
      </c>
    </row>
    <row r="4" spans="2:7" x14ac:dyDescent="0.3">
      <c r="B4" t="s">
        <v>1195</v>
      </c>
      <c r="C4">
        <v>22</v>
      </c>
    </row>
    <row r="5" spans="2:7" x14ac:dyDescent="0.3">
      <c r="B5" t="s">
        <v>1196</v>
      </c>
      <c r="C5" s="12">
        <v>389</v>
      </c>
    </row>
    <row r="6" spans="2:7" x14ac:dyDescent="0.3">
      <c r="B6" t="s">
        <v>1197</v>
      </c>
      <c r="C6" s="19">
        <v>23672967.016100001</v>
      </c>
      <c r="E6" s="19" t="s">
        <v>11</v>
      </c>
    </row>
    <row r="7" spans="2:7" x14ac:dyDescent="0.3">
      <c r="B7" t="s">
        <v>1198</v>
      </c>
      <c r="C7" s="12">
        <v>3571852</v>
      </c>
    </row>
    <row r="8" spans="2:7" x14ac:dyDescent="0.3"/>
    <row r="9" spans="2:7" x14ac:dyDescent="0.3">
      <c r="B9" s="53" t="s">
        <v>1199</v>
      </c>
      <c r="C9" s="53"/>
      <c r="D9" s="53"/>
      <c r="E9" s="53"/>
      <c r="F9" s="53"/>
      <c r="G9" s="53"/>
    </row>
    <row r="10" spans="2:7" x14ac:dyDescent="0.3">
      <c r="B10" s="51" t="s">
        <v>1200</v>
      </c>
      <c r="C10" s="55" t="s">
        <v>5</v>
      </c>
      <c r="D10" s="56" t="s">
        <v>6</v>
      </c>
      <c r="E10" s="51" t="s">
        <v>1201</v>
      </c>
      <c r="F10" s="51" t="s">
        <v>1202</v>
      </c>
      <c r="G10" s="51" t="s">
        <v>1203</v>
      </c>
    </row>
    <row r="11" spans="2:7" x14ac:dyDescent="0.3">
      <c r="B11" t="s">
        <v>1204</v>
      </c>
      <c r="C11" s="19">
        <v>5199378.7860999992</v>
      </c>
      <c r="D11" s="12">
        <v>714003</v>
      </c>
      <c r="E11" s="52">
        <f>(C11/C6)*100</f>
        <v>21.963359229807985</v>
      </c>
      <c r="F11" s="52">
        <f>(D11/C7)*100</f>
        <v>19.989714019505847</v>
      </c>
      <c r="G11">
        <v>39</v>
      </c>
    </row>
    <row r="12" spans="2:7" x14ac:dyDescent="0.3">
      <c r="B12" t="s">
        <v>1205</v>
      </c>
      <c r="C12" s="19">
        <v>3478679.64</v>
      </c>
      <c r="D12" s="12">
        <v>600550</v>
      </c>
      <c r="E12" s="52">
        <f>(C12/C6)*100</f>
        <v>14.694734452314945</v>
      </c>
      <c r="F12" s="52">
        <f>(D12/C7)*100</f>
        <v>16.813406602513208</v>
      </c>
      <c r="G12">
        <v>157</v>
      </c>
    </row>
    <row r="13" spans="2:7" x14ac:dyDescent="0.3">
      <c r="B13" t="s">
        <v>1206</v>
      </c>
      <c r="C13" s="19">
        <v>14321806.18</v>
      </c>
      <c r="D13" s="12">
        <v>2146225</v>
      </c>
      <c r="E13" s="52">
        <f>(C13/C6)*100</f>
        <v>60.498568558219723</v>
      </c>
      <c r="F13" s="52">
        <f>(D13/C7)*100</f>
        <v>60.087176064405803</v>
      </c>
      <c r="G13">
        <v>160</v>
      </c>
    </row>
    <row r="14" spans="2:7" x14ac:dyDescent="0.3">
      <c r="B14" t="s">
        <v>1207</v>
      </c>
      <c r="C14" s="19">
        <v>673102.3</v>
      </c>
      <c r="D14" s="12">
        <v>111074</v>
      </c>
      <c r="E14" s="52">
        <f>(C14/C6)*100</f>
        <v>2.8433372949923119</v>
      </c>
      <c r="F14" s="52">
        <f>(D14/C7)*100</f>
        <v>3.1097033135751424</v>
      </c>
      <c r="G14">
        <v>33</v>
      </c>
    </row>
    <row r="15" spans="2:7" x14ac:dyDescent="0.3">
      <c r="B15" t="s">
        <v>12</v>
      </c>
      <c r="C15" s="19">
        <f>SUBTOTAL(109,Table1[Pajamos])</f>
        <v>23672966.906100001</v>
      </c>
      <c r="D15" s="12">
        <f>SUBTOTAL(109,Table1[Žiūrovų skaičius])</f>
        <v>3571852</v>
      </c>
      <c r="E15" s="52">
        <f>SUBTOTAL(109,Table1[Pajamos %])</f>
        <v>99.999999535334965</v>
      </c>
      <c r="F15" s="52">
        <f>SUBTOTAL(109,Table1[Žiūrovų skaičius %])</f>
        <v>99.999999999999986</v>
      </c>
      <c r="G15">
        <f>SUBTOTAL(109,Table1[Filmų skaičius])</f>
        <v>389</v>
      </c>
    </row>
    <row r="16" spans="2:7" x14ac:dyDescent="0.3"/>
    <row r="17" spans="5:5" x14ac:dyDescent="0.3">
      <c r="E17" s="52"/>
    </row>
    <row r="18" spans="5:5" x14ac:dyDescent="0.3">
      <c r="E18" s="52"/>
    </row>
    <row r="19" spans="5:5" x14ac:dyDescent="0.3">
      <c r="E19" s="52"/>
    </row>
    <row r="20" spans="5:5" x14ac:dyDescent="0.3">
      <c r="E20" s="52"/>
    </row>
    <row r="21" spans="5:5" x14ac:dyDescent="0.3"/>
    <row r="22" spans="5:5" x14ac:dyDescent="0.3"/>
    <row r="23" spans="5:5" x14ac:dyDescent="0.3"/>
    <row r="24" spans="5:5" x14ac:dyDescent="0.3"/>
    <row r="25" spans="5:5" x14ac:dyDescent="0.3"/>
    <row r="26" spans="5:5" x14ac:dyDescent="0.3"/>
    <row r="27" spans="5:5" x14ac:dyDescent="0.3"/>
    <row r="28" spans="5:5" x14ac:dyDescent="0.3"/>
    <row r="29" spans="5:5" x14ac:dyDescent="0.3"/>
    <row r="30" spans="5:5" x14ac:dyDescent="0.3"/>
    <row r="31" spans="5:5" x14ac:dyDescent="0.3"/>
    <row r="32" spans="5:5" x14ac:dyDescent="0.3"/>
    <row r="33" spans="1:11" x14ac:dyDescent="0.3"/>
    <row r="34" spans="1:11" x14ac:dyDescent="0.3"/>
    <row r="35" spans="1:11" x14ac:dyDescent="0.3"/>
    <row r="36" spans="1:11" x14ac:dyDescent="0.3"/>
    <row r="37" spans="1:11" x14ac:dyDescent="0.3"/>
    <row r="38" spans="1:11" x14ac:dyDescent="0.3"/>
    <row r="39" spans="1:11" x14ac:dyDescent="0.3"/>
    <row r="40" spans="1:11" x14ac:dyDescent="0.3"/>
    <row r="41" spans="1:11" x14ac:dyDescent="0.3"/>
    <row r="42" spans="1:11" x14ac:dyDescent="0.3"/>
    <row r="43" spans="1:11" x14ac:dyDescent="0.3"/>
    <row r="44" spans="1:11" x14ac:dyDescent="0.3"/>
    <row r="45" spans="1:11" x14ac:dyDescent="0.3"/>
    <row r="46" spans="1:11" x14ac:dyDescent="0.3">
      <c r="B46" s="51" t="s">
        <v>1208</v>
      </c>
      <c r="C46" s="51"/>
      <c r="D46" s="51"/>
      <c r="E46" s="51"/>
      <c r="F46" s="51"/>
      <c r="G46" s="51"/>
      <c r="J46" s="51" t="s">
        <v>1213</v>
      </c>
      <c r="K46" s="51"/>
    </row>
    <row r="47" spans="1:11" x14ac:dyDescent="0.3">
      <c r="A47" s="51" t="s">
        <v>1209</v>
      </c>
      <c r="B47" s="51" t="s">
        <v>9</v>
      </c>
      <c r="C47" s="55" t="s">
        <v>5</v>
      </c>
      <c r="D47" s="56" t="s">
        <v>6</v>
      </c>
      <c r="E47" s="51" t="s">
        <v>1203</v>
      </c>
      <c r="F47" s="51" t="s">
        <v>1201</v>
      </c>
      <c r="G47" s="51" t="s">
        <v>1202</v>
      </c>
      <c r="J47" t="s">
        <v>9</v>
      </c>
      <c r="K47" t="s">
        <v>1201</v>
      </c>
    </row>
    <row r="48" spans="1:11" x14ac:dyDescent="0.3">
      <c r="A48">
        <f>IF(B48&lt;&gt;"",ROWS($B$48:B48),"")</f>
        <v>1</v>
      </c>
      <c r="B48" t="s">
        <v>28</v>
      </c>
      <c r="C48" s="19">
        <v>5685576.5499999998</v>
      </c>
      <c r="D48" s="12">
        <v>819268</v>
      </c>
      <c r="E48">
        <v>76</v>
      </c>
      <c r="F48" s="57">
        <f>(Table18[[#This Row],[Pajamos]]/Table18[[#Totals],[Pajamos]])*100</f>
        <v>24.017169341519889</v>
      </c>
      <c r="G48" s="57">
        <f>(Table18[[#This Row],[Žiūrovų skaičius]]/Table18[[#Totals],[Žiūrovų skaičius]])*100</f>
        <v>22.936784614816066</v>
      </c>
      <c r="I48">
        <v>1</v>
      </c>
      <c r="J48" t="s">
        <v>28</v>
      </c>
      <c r="K48" s="54">
        <f>Table18[[#This Row],[Pajamos %]]</f>
        <v>24.017169341519889</v>
      </c>
    </row>
    <row r="49" spans="1:11" x14ac:dyDescent="0.3">
      <c r="A49">
        <f>IF(B49&lt;&gt;"",ROWS($B$48:B49),"")</f>
        <v>2</v>
      </c>
      <c r="B49" t="s">
        <v>35</v>
      </c>
      <c r="C49" s="19">
        <v>4103191.62</v>
      </c>
      <c r="D49" s="12">
        <v>613979</v>
      </c>
      <c r="E49">
        <v>21</v>
      </c>
      <c r="F49" s="57">
        <f>(Table18[[#This Row],[Pajamos]]/Table18[[#Totals],[Pajamos]])*100</f>
        <v>17.332815258330367</v>
      </c>
      <c r="G49" s="57">
        <f>(Table18[[#This Row],[Žiūrovų skaičius]]/Table18[[#Totals],[Žiūrovų skaičius]])*100</f>
        <v>17.189374027815262</v>
      </c>
      <c r="I49">
        <v>2</v>
      </c>
      <c r="J49" t="s">
        <v>35</v>
      </c>
      <c r="K49" s="54">
        <f>Table18[[#This Row],[Pajamos %]]</f>
        <v>17.332815258330367</v>
      </c>
    </row>
    <row r="50" spans="1:11" x14ac:dyDescent="0.3">
      <c r="A50">
        <f>IF(B50&lt;&gt;"",ROWS($B$48:B50),"")</f>
        <v>3</v>
      </c>
      <c r="B50" t="s">
        <v>32</v>
      </c>
      <c r="C50" s="19">
        <v>3548249.08</v>
      </c>
      <c r="D50" s="12">
        <v>507634</v>
      </c>
      <c r="E50">
        <v>17</v>
      </c>
      <c r="F50" s="57">
        <f>(Table18[[#This Row],[Pajamos]]/Table18[[#Totals],[Pajamos]])*100</f>
        <v>14.988611668635816</v>
      </c>
      <c r="G50" s="57">
        <f>(Table18[[#This Row],[Žiūrovų skaičius]]/Table18[[#Totals],[Žiūrovų skaičius]])*100</f>
        <v>14.212067017334427</v>
      </c>
      <c r="I50">
        <v>3</v>
      </c>
      <c r="J50" t="s">
        <v>32</v>
      </c>
      <c r="K50" s="54">
        <f>Table18[[#This Row],[Pajamos %]]</f>
        <v>14.988611668635816</v>
      </c>
    </row>
    <row r="51" spans="1:11" x14ac:dyDescent="0.3">
      <c r="A51">
        <f>IF(B51&lt;&gt;"",ROWS($B$48:B51),"")</f>
        <v>4</v>
      </c>
      <c r="B51" t="s">
        <v>52</v>
      </c>
      <c r="C51" s="19">
        <v>2601460.91</v>
      </c>
      <c r="D51" s="12">
        <v>408162</v>
      </c>
      <c r="E51">
        <v>25</v>
      </c>
      <c r="F51" s="57">
        <f>(Table18[[#This Row],[Pajamos]]/Table18[[#Totals],[Pajamos]])*100</f>
        <v>10.989162956712708</v>
      </c>
      <c r="G51" s="57">
        <f>(Table18[[#This Row],[Žiūrovų skaičius]]/Table18[[#Totals],[Žiūrovų skaičius]])*100</f>
        <v>11.427181193397711</v>
      </c>
      <c r="I51">
        <v>4</v>
      </c>
      <c r="J51" t="s">
        <v>52</v>
      </c>
      <c r="K51" s="54">
        <f>Table18[[#This Row],[Pajamos %]]</f>
        <v>10.989162956712708</v>
      </c>
    </row>
    <row r="52" spans="1:11" x14ac:dyDescent="0.3">
      <c r="A52">
        <f>IF(B52&lt;&gt;"",ROWS($B$48:B52),"")</f>
        <v>5</v>
      </c>
      <c r="B52" t="s">
        <v>63</v>
      </c>
      <c r="C52" s="19">
        <v>1376252.46</v>
      </c>
      <c r="D52" s="12">
        <v>208180</v>
      </c>
      <c r="E52">
        <v>17</v>
      </c>
      <c r="F52" s="57">
        <f>(Table18[[#This Row],[Pajamos]]/Table18[[#Totals],[Pajamos]])*100</f>
        <v>5.8136036157148085</v>
      </c>
      <c r="G52" s="57">
        <f>(Table18[[#This Row],[Žiūrovų skaičius]]/Table18[[#Totals],[Žiūrovų skaičius]])*100</f>
        <v>5.8283489909436339</v>
      </c>
      <c r="I52">
        <v>5</v>
      </c>
      <c r="J52" t="s">
        <v>63</v>
      </c>
      <c r="K52" s="54">
        <f>Table18[[#This Row],[Pajamos %]]</f>
        <v>5.8136036157148085</v>
      </c>
    </row>
    <row r="53" spans="1:11" x14ac:dyDescent="0.3">
      <c r="A53">
        <f>IF(B53&lt;&gt;"",ROWS($B$48:B53),"")</f>
        <v>6</v>
      </c>
      <c r="B53" t="s">
        <v>47</v>
      </c>
      <c r="C53" s="19">
        <v>1332917.21</v>
      </c>
      <c r="D53" s="12">
        <v>219952</v>
      </c>
      <c r="E53">
        <v>10</v>
      </c>
      <c r="F53" s="57">
        <f>(Table18[[#This Row],[Pajamos]]/Table18[[#Totals],[Pajamos]])*100</f>
        <v>5.6305456569389127</v>
      </c>
      <c r="G53" s="57">
        <f>(Table18[[#This Row],[Žiūrovų skaičius]]/Table18[[#Totals],[Žiūrovų skaičius]])*100</f>
        <v>6.1579259163033635</v>
      </c>
      <c r="I53">
        <v>6</v>
      </c>
      <c r="J53" t="s">
        <v>47</v>
      </c>
      <c r="K53" s="54">
        <f>Table18[[#This Row],[Pajamos %]]</f>
        <v>5.6305456569389127</v>
      </c>
    </row>
    <row r="54" spans="1:11" x14ac:dyDescent="0.3">
      <c r="A54">
        <f>IF(B54&lt;&gt;"",ROWS($B$48:B54),"")</f>
        <v>7</v>
      </c>
      <c r="B54" t="s">
        <v>59</v>
      </c>
      <c r="C54" s="19">
        <v>1208038.1000000001</v>
      </c>
      <c r="D54" s="12">
        <v>182974</v>
      </c>
      <c r="E54">
        <v>50</v>
      </c>
      <c r="F54" s="57">
        <f>(Table18[[#This Row],[Pajamos]]/Table18[[#Totals],[Pajamos]])*100</f>
        <v>5.1030278747558047</v>
      </c>
      <c r="G54" s="57">
        <f>(Table18[[#This Row],[Žiūrovų skaičius]]/Table18[[#Totals],[Žiūrovų skaičius]])*100</f>
        <v>5.122664656878281</v>
      </c>
      <c r="I54">
        <v>7</v>
      </c>
      <c r="J54" t="s">
        <v>59</v>
      </c>
      <c r="K54" s="54">
        <f>Table18[[#This Row],[Pajamos %]]</f>
        <v>5.1030278747558047</v>
      </c>
    </row>
    <row r="55" spans="1:11" x14ac:dyDescent="0.3">
      <c r="A55">
        <f>IF(B55&lt;&gt;"",ROWS($B$48:B55),"")</f>
        <v>8</v>
      </c>
      <c r="B55" t="s">
        <v>147</v>
      </c>
      <c r="C55" s="19">
        <v>720263</v>
      </c>
      <c r="D55" s="12">
        <v>123142</v>
      </c>
      <c r="E55">
        <v>25</v>
      </c>
      <c r="F55" s="57">
        <f>(Table18[[#This Row],[Pajamos]]/Table18[[#Totals],[Pajamos]])*100</f>
        <v>3.0425548384237553</v>
      </c>
      <c r="G55" s="57">
        <f>(Table18[[#This Row],[Žiūrovų skaičius]]/Table18[[#Totals],[Žiūrovų skaičius]])*100</f>
        <v>3.4475672564260784</v>
      </c>
      <c r="I55">
        <v>8</v>
      </c>
      <c r="J55" t="s">
        <v>147</v>
      </c>
      <c r="K55" s="54">
        <f>Table18[[#This Row],[Pajamos %]]</f>
        <v>3.0425548384237553</v>
      </c>
    </row>
    <row r="56" spans="1:11" x14ac:dyDescent="0.3">
      <c r="A56">
        <f>IF(B56&lt;&gt;"",ROWS($B$48:B56),"")</f>
        <v>9</v>
      </c>
      <c r="B56" t="s">
        <v>43</v>
      </c>
      <c r="C56" s="19">
        <v>659542</v>
      </c>
      <c r="D56" s="12">
        <v>88154</v>
      </c>
      <c r="E56">
        <v>1</v>
      </c>
      <c r="F56" s="57">
        <f>(Table18[[#This Row],[Pajamos]]/Table18[[#Totals],[Pajamos]])*100</f>
        <v>2.7860555147823507</v>
      </c>
      <c r="G56" s="57">
        <f>(Table18[[#This Row],[Žiūrovų skaičius]]/Table18[[#Totals],[Žiūrovų skaičius]])*100</f>
        <v>2.4680193916209294</v>
      </c>
    </row>
    <row r="57" spans="1:11" x14ac:dyDescent="0.3">
      <c r="A57">
        <f>IF(B57&lt;&gt;"",ROWS($B$48:B57),"")</f>
        <v>10</v>
      </c>
      <c r="B57" t="s">
        <v>104</v>
      </c>
      <c r="C57" s="19">
        <v>639308.03</v>
      </c>
      <c r="D57" s="12">
        <v>115329</v>
      </c>
      <c r="E57">
        <v>29</v>
      </c>
      <c r="F57" s="57">
        <f>(Table18[[#This Row],[Pajamos]]/Table18[[#Totals],[Pajamos]])*100</f>
        <v>2.7005826204034626</v>
      </c>
      <c r="G57" s="57">
        <f>(Table18[[#This Row],[Žiūrovų skaičius]]/Table18[[#Totals],[Žiūrovų skaičius]])*100</f>
        <v>3.2288291900112323</v>
      </c>
    </row>
    <row r="58" spans="1:11" x14ac:dyDescent="0.3">
      <c r="A58">
        <f>IF(B58&lt;&gt;"",ROWS($B$48:B58),"")</f>
        <v>11</v>
      </c>
      <c r="B58" t="s">
        <v>49</v>
      </c>
      <c r="C58" s="19">
        <v>466897.11249999999</v>
      </c>
      <c r="D58" s="12">
        <v>65527</v>
      </c>
      <c r="E58">
        <v>1</v>
      </c>
      <c r="F58" s="57">
        <f>(Table18[[#This Row],[Pajamos]]/Table18[[#Totals],[Pajamos]])*100</f>
        <v>1.9722796654596382</v>
      </c>
      <c r="G58" s="57">
        <f>(Table18[[#This Row],[Žiūrovų skaičius]]/Table18[[#Totals],[Žiūrovų skaičius]])*100</f>
        <v>1.8345384971157821</v>
      </c>
    </row>
    <row r="59" spans="1:11" x14ac:dyDescent="0.3">
      <c r="A59">
        <f>IF(B59&lt;&gt;"",ROWS($B$48:B59),"")</f>
        <v>12</v>
      </c>
      <c r="B59" t="s">
        <v>79</v>
      </c>
      <c r="C59" s="19">
        <v>245865.19</v>
      </c>
      <c r="D59" s="12">
        <v>37436</v>
      </c>
      <c r="E59">
        <v>1</v>
      </c>
      <c r="F59" s="57">
        <f>(Table18[[#This Row],[Pajamos]]/Table18[[#Totals],[Pajamos]])*100</f>
        <v>1.0385905196219656</v>
      </c>
      <c r="G59" s="57">
        <f>(Table18[[#This Row],[Žiūrovų skaičius]]/Table18[[#Totals],[Žiūrovų skaičius]])*100</f>
        <v>1.0480837391918816</v>
      </c>
    </row>
    <row r="60" spans="1:11" x14ac:dyDescent="0.3">
      <c r="A60">
        <f>IF(B60&lt;&gt;"",ROWS($B$48:B60),"")</f>
        <v>13</v>
      </c>
      <c r="B60" t="s">
        <v>141</v>
      </c>
      <c r="C60" s="19">
        <v>244142.73</v>
      </c>
      <c r="D60" s="12">
        <v>39446</v>
      </c>
      <c r="E60">
        <v>22</v>
      </c>
      <c r="F60" s="57">
        <f>(Table18[[#This Row],[Pajamos]]/Table18[[#Totals],[Pajamos]])*100</f>
        <v>1.0313144565630672</v>
      </c>
      <c r="G60" s="57">
        <f>(Table18[[#This Row],[Žiūrovų skaičius]]/Table18[[#Totals],[Žiūrovų skaičius]])*100</f>
        <v>1.1043570674260861</v>
      </c>
    </row>
    <row r="61" spans="1:11" x14ac:dyDescent="0.3">
      <c r="A61">
        <f>IF(B61&lt;&gt;"",ROWS($B$48:B61),"")</f>
        <v>14</v>
      </c>
      <c r="B61" t="s">
        <v>135</v>
      </c>
      <c r="C61" s="19">
        <v>208843.91</v>
      </c>
      <c r="D61" s="12">
        <v>31937</v>
      </c>
      <c r="E61">
        <v>14</v>
      </c>
      <c r="F61" s="57">
        <f>(Table18[[#This Row],[Pajamos]]/Table18[[#Totals],[Pajamos]])*100</f>
        <v>0.88220420713799719</v>
      </c>
      <c r="G61" s="57">
        <f>(Table18[[#This Row],[Žiūrovų skaičius]]/Table18[[#Totals],[Žiūrovų skaičius]])*100</f>
        <v>0.89412999194815468</v>
      </c>
    </row>
    <row r="62" spans="1:11" x14ac:dyDescent="0.3">
      <c r="A62">
        <f>IF(B62&lt;&gt;"",ROWS($B$48:B62),"")</f>
        <v>15</v>
      </c>
      <c r="B62" t="s">
        <v>205</v>
      </c>
      <c r="C62" s="19">
        <v>121411.84359999999</v>
      </c>
      <c r="D62" s="12">
        <v>18786</v>
      </c>
      <c r="E62">
        <v>3</v>
      </c>
      <c r="F62" s="57">
        <f>(Table18[[#This Row],[Pajamos]]/Table18[[#Totals],[Pajamos]])*100</f>
        <v>0.51287125978583958</v>
      </c>
      <c r="G62" s="57">
        <f>(Table18[[#This Row],[Žiūrovų skaičius]]/Table18[[#Totals],[Žiūrovų skaičius]])*100</f>
        <v>0.52594564388446108</v>
      </c>
    </row>
    <row r="63" spans="1:11" x14ac:dyDescent="0.3">
      <c r="A63">
        <f>IF(B63&lt;&gt;"",ROWS($B$48:B63),"")</f>
        <v>16</v>
      </c>
      <c r="B63" t="s">
        <v>282</v>
      </c>
      <c r="C63" s="19">
        <v>116914.52</v>
      </c>
      <c r="D63" s="12">
        <v>20519</v>
      </c>
      <c r="E63">
        <v>24</v>
      </c>
      <c r="F63" s="57">
        <f>(Table18[[#This Row],[Pajamos]]/Table18[[#Totals],[Pajamos]])*100</f>
        <v>0.49387354134252476</v>
      </c>
      <c r="G63" s="57">
        <f>(Table18[[#This Row],[Žiūrovų skaičius]]/Table18[[#Totals],[Žiūrovų skaičius]])*100</f>
        <v>0.57446389156101652</v>
      </c>
    </row>
    <row r="64" spans="1:11" x14ac:dyDescent="0.3">
      <c r="A64">
        <f>IF(B64&lt;&gt;"",ROWS($B$48:B64),"")</f>
        <v>17</v>
      </c>
      <c r="B64" t="s">
        <v>300</v>
      </c>
      <c r="C64" s="19">
        <v>85298.26</v>
      </c>
      <c r="D64" s="12">
        <v>16338</v>
      </c>
      <c r="E64">
        <v>14</v>
      </c>
      <c r="F64" s="57">
        <f>(Table18[[#This Row],[Pajamos]]/Table18[[#Totals],[Pajamos]])*100</f>
        <v>0.36031926348032239</v>
      </c>
      <c r="G64" s="57">
        <f>(Table18[[#This Row],[Žiūrovų skaičius]]/Table18[[#Totals],[Žiūrovų skaičius]])*100</f>
        <v>0.45740976949772832</v>
      </c>
    </row>
    <row r="65" spans="1:7" x14ac:dyDescent="0.3">
      <c r="A65">
        <f>IF(B65&lt;&gt;"",ROWS($B$48:B65),"")</f>
        <v>18</v>
      </c>
      <c r="B65" t="s">
        <v>179</v>
      </c>
      <c r="C65" s="19">
        <v>74642.399999999994</v>
      </c>
      <c r="D65" s="12">
        <v>11718</v>
      </c>
      <c r="E65">
        <v>3</v>
      </c>
      <c r="F65" s="57">
        <f>(Table18[[#This Row],[Pajamos]]/Table18[[#Totals],[Pajamos]])*100</f>
        <v>0.31530648564699459</v>
      </c>
      <c r="G65" s="57">
        <f>(Table18[[#This Row],[Žiūrovų skaičius]]/Table18[[#Totals],[Žiūrovų skaičius]])*100</f>
        <v>0.32806510460119848</v>
      </c>
    </row>
    <row r="66" spans="1:7" x14ac:dyDescent="0.3">
      <c r="A66">
        <f>IF(B66&lt;&gt;"",ROWS($B$48:B66),"")</f>
        <v>19</v>
      </c>
      <c r="B66" t="s">
        <v>246</v>
      </c>
      <c r="C66" s="19">
        <v>40648</v>
      </c>
      <c r="D66" s="12">
        <v>6212</v>
      </c>
      <c r="E66">
        <v>1</v>
      </c>
      <c r="F66" s="57">
        <f>(Table18[[#This Row],[Pajamos]]/Table18[[#Totals],[Pajamos]])*100</f>
        <v>0.17170640317807356</v>
      </c>
      <c r="G66" s="57">
        <f>(Table18[[#This Row],[Žiūrovų skaičius]]/Table18[[#Totals],[Žiūrovų skaičius]])*100</f>
        <v>0.17391538059247696</v>
      </c>
    </row>
    <row r="67" spans="1:7" x14ac:dyDescent="0.3">
      <c r="A67">
        <f>IF(B67&lt;&gt;"",ROWS($B$48:B67),"")</f>
        <v>20</v>
      </c>
      <c r="B67" t="s">
        <v>252</v>
      </c>
      <c r="C67" s="19">
        <v>39012</v>
      </c>
      <c r="D67" s="12">
        <v>6277</v>
      </c>
      <c r="E67">
        <v>1</v>
      </c>
      <c r="F67" s="57">
        <f>(Table18[[#This Row],[Pajamos]]/Table18[[#Totals],[Pajamos]])*100</f>
        <v>0.16479556683681867</v>
      </c>
      <c r="G67" s="57">
        <f>(Table18[[#This Row],[Žiūrovų skaičius]]/Table18[[#Totals],[Žiūrovų skaičius]])*100</f>
        <v>0.17573516483885671</v>
      </c>
    </row>
    <row r="68" spans="1:7" x14ac:dyDescent="0.3">
      <c r="A68">
        <f>IF(B68&lt;&gt;"",ROWS($B$48:B68),"")</f>
        <v>21</v>
      </c>
      <c r="B68" t="s">
        <v>431</v>
      </c>
      <c r="C68" s="19">
        <v>26964.5</v>
      </c>
      <c r="D68" s="12">
        <v>6754</v>
      </c>
      <c r="E68">
        <v>12</v>
      </c>
      <c r="F68" s="57">
        <f>(Table18[[#This Row],[Pajamos]]/Table18[[#Totals],[Pajamos]])*100</f>
        <v>0.11390418491672812</v>
      </c>
      <c r="G68" s="57">
        <f>(Table18[[#This Row],[Žiūrovų skaičius]]/Table18[[#Totals],[Žiūrovų skaičius]])*100</f>
        <v>0.18908958153921271</v>
      </c>
    </row>
    <row r="69" spans="1:7" x14ac:dyDescent="0.3">
      <c r="A69">
        <f>IF(B69&lt;&gt;"",ROWS($B$48:B69),"")</f>
        <v>22</v>
      </c>
      <c r="B69" t="s">
        <v>313</v>
      </c>
      <c r="C69" s="19">
        <v>23819.33</v>
      </c>
      <c r="D69" s="12">
        <v>3437</v>
      </c>
      <c r="E69">
        <v>1</v>
      </c>
      <c r="F69" s="57">
        <f>(Table18[[#This Row],[Pajamos]]/Table18[[#Totals],[Pajamos]])*100</f>
        <v>0.10061827101976932</v>
      </c>
      <c r="G69" s="57">
        <f>(Table18[[#This Row],[Žiūrovų skaičius]]/Table18[[#Totals],[Žiūrovų skaičius]])*100</f>
        <v>9.6224591612418434E-2</v>
      </c>
    </row>
    <row r="70" spans="1:7" x14ac:dyDescent="0.3">
      <c r="A70">
        <f>IF(B70&lt;&gt;"",ROWS($B$48:B70),"")</f>
        <v>23</v>
      </c>
      <c r="B70" t="s">
        <v>439</v>
      </c>
      <c r="C70" s="19">
        <v>22050.58</v>
      </c>
      <c r="D70" s="12">
        <v>4386</v>
      </c>
      <c r="E70">
        <v>5</v>
      </c>
      <c r="F70" s="57">
        <f>(Table18[[#This Row],[Pajamos]]/Table18[[#Totals],[Pajamos]])*100</f>
        <v>9.3146668465616159E-2</v>
      </c>
      <c r="G70" s="57">
        <f>(Table18[[#This Row],[Žiūrovų skaičius]]/Table18[[#Totals],[Žiūrovų skaičius]])*100</f>
        <v>0.12279344160956278</v>
      </c>
    </row>
    <row r="71" spans="1:7" x14ac:dyDescent="0.3">
      <c r="A71">
        <f>IF(B71&lt;&gt;"",ROWS($B$48:B71),"")</f>
        <v>24</v>
      </c>
      <c r="B71" t="s">
        <v>369</v>
      </c>
      <c r="C71" s="19">
        <v>21878.94</v>
      </c>
      <c r="D71" s="12">
        <v>5571</v>
      </c>
      <c r="E71">
        <v>2</v>
      </c>
      <c r="F71" s="57">
        <f>(Table18[[#This Row],[Pajamos]]/Table18[[#Totals],[Pajamos]])*100</f>
        <v>9.2421622041647319E-2</v>
      </c>
      <c r="G71" s="57">
        <f>(Table18[[#This Row],[Žiūrovų skaičius]]/Table18[[#Totals],[Žiūrovų skaičius]])*100</f>
        <v>0.15596950825510128</v>
      </c>
    </row>
    <row r="72" spans="1:7" x14ac:dyDescent="0.3">
      <c r="A72">
        <f>IF(B72&lt;&gt;"",ROWS($B$48:B72),"")</f>
        <v>25</v>
      </c>
      <c r="B72" t="s">
        <v>386</v>
      </c>
      <c r="C72" s="19">
        <v>14190.75</v>
      </c>
      <c r="D72" s="12">
        <v>2098</v>
      </c>
      <c r="E72">
        <v>1</v>
      </c>
      <c r="F72" s="57">
        <f>(Table18[[#This Row],[Pajamos]]/Table18[[#Totals],[Pajamos]])*100</f>
        <v>5.994495770761777E-2</v>
      </c>
      <c r="G72" s="57">
        <f>(Table18[[#This Row],[Žiūrovų skaičius]]/Table18[[#Totals],[Žiūrovų skaičius]])*100</f>
        <v>5.8737036136995602E-2</v>
      </c>
    </row>
    <row r="73" spans="1:7" x14ac:dyDescent="0.3">
      <c r="A73">
        <f>IF(B73&lt;&gt;"",ROWS($B$48:B73),"")</f>
        <v>26</v>
      </c>
      <c r="B73" t="s">
        <v>399</v>
      </c>
      <c r="C73" s="19">
        <v>12532.81</v>
      </c>
      <c r="D73" s="12">
        <v>2085</v>
      </c>
      <c r="E73">
        <v>1</v>
      </c>
      <c r="F73" s="57">
        <f>(Table18[[#This Row],[Pajamos]]/Table18[[#Totals],[Pajamos]])*100</f>
        <v>5.2941441812984449E-2</v>
      </c>
      <c r="G73" s="57">
        <f>(Table18[[#This Row],[Žiūrovų skaičius]]/Table18[[#Totals],[Žiūrovų skaičius]])*100</f>
        <v>5.8373079287719648E-2</v>
      </c>
    </row>
    <row r="74" spans="1:7" x14ac:dyDescent="0.3">
      <c r="A74">
        <f>IF(B74&lt;&gt;"",ROWS($B$48:B74),"")</f>
        <v>27</v>
      </c>
      <c r="B74" t="s">
        <v>492</v>
      </c>
      <c r="C74" s="19">
        <v>9862</v>
      </c>
      <c r="D74" s="12">
        <v>1887</v>
      </c>
      <c r="E74">
        <v>2</v>
      </c>
      <c r="F74" s="57">
        <f>(Table18[[#This Row],[Pajamos]]/Table18[[#Totals],[Pajamos]])*100</f>
        <v>4.1659332516782166E-2</v>
      </c>
      <c r="G74" s="57">
        <f>(Table18[[#This Row],[Žiūrovų skaičius]]/Table18[[#Totals],[Žiūrovų skaičius]])*100</f>
        <v>5.2829736506439795E-2</v>
      </c>
    </row>
    <row r="75" spans="1:7" x14ac:dyDescent="0.3">
      <c r="A75">
        <f>IF(B75&lt;&gt;"",ROWS($B$48:B75),"")</f>
        <v>28</v>
      </c>
      <c r="B75" t="s">
        <v>1212</v>
      </c>
      <c r="C75" s="19">
        <v>9651.5</v>
      </c>
      <c r="D75" s="12">
        <v>2250</v>
      </c>
      <c r="E75">
        <v>2</v>
      </c>
      <c r="F75" s="57">
        <f>(Table18[[#This Row],[Pajamos]]/Table18[[#Totals],[Pajamos]])*100</f>
        <v>4.0770132608570583E-2</v>
      </c>
      <c r="G75" s="57">
        <f>(Table18[[#This Row],[Žiūrovų skaičius]]/Table18[[#Totals],[Žiūrovų skaičius]])*100</f>
        <v>6.2992531605452859E-2</v>
      </c>
    </row>
    <row r="76" spans="1:7" x14ac:dyDescent="0.3">
      <c r="A76">
        <f>IF(B76&lt;&gt;"",ROWS($B$48:B76),"")</f>
        <v>29</v>
      </c>
      <c r="B76" t="s">
        <v>485</v>
      </c>
      <c r="C76" s="19">
        <v>8705.43</v>
      </c>
      <c r="D76" s="12">
        <v>1425</v>
      </c>
      <c r="E76">
        <v>2</v>
      </c>
      <c r="F76" s="57">
        <f>(Table18[[#This Row],[Pajamos]]/Table18[[#Totals],[Pajamos]])*100</f>
        <v>3.6773717610177545E-2</v>
      </c>
      <c r="G76" s="57">
        <f>(Table18[[#This Row],[Žiūrovų skaičius]]/Table18[[#Totals],[Žiūrovų skaičius]])*100</f>
        <v>3.9895270016786805E-2</v>
      </c>
    </row>
    <row r="77" spans="1:7" x14ac:dyDescent="0.3">
      <c r="A77">
        <f>IF(B77&lt;&gt;"",ROWS($B$48:B77),"")</f>
        <v>30</v>
      </c>
      <c r="B77" t="s">
        <v>620</v>
      </c>
      <c r="C77" s="19">
        <v>2476.64</v>
      </c>
      <c r="D77" s="12">
        <v>342</v>
      </c>
      <c r="E77">
        <v>1</v>
      </c>
      <c r="F77" s="57">
        <f>(Table18[[#This Row],[Pajamos]]/Table18[[#Totals],[Pajamos]])*100</f>
        <v>1.046189102457548E-2</v>
      </c>
      <c r="G77" s="57">
        <f>(Table18[[#This Row],[Žiūrovų skaičius]]/Table18[[#Totals],[Žiūrovų skaičius]])*100</f>
        <v>9.5748648040288355E-3</v>
      </c>
    </row>
    <row r="78" spans="1:7" x14ac:dyDescent="0.3">
      <c r="A78">
        <f>IF(B78&lt;&gt;"",ROWS($B$48:B78),"")</f>
        <v>31</v>
      </c>
      <c r="B78" t="s">
        <v>693</v>
      </c>
      <c r="C78" s="19">
        <v>1569</v>
      </c>
      <c r="D78" s="12">
        <v>462</v>
      </c>
      <c r="E78">
        <v>2</v>
      </c>
      <c r="F78" s="57">
        <f>(Table18[[#This Row],[Pajamos]]/Table18[[#Totals],[Pajamos]])*100</f>
        <v>6.6278130925604565E-3</v>
      </c>
      <c r="G78" s="57">
        <f>(Table18[[#This Row],[Žiūrovų skaičius]]/Table18[[#Totals],[Žiūrovų skaičius]])*100</f>
        <v>1.2934466489652985E-2</v>
      </c>
    </row>
    <row r="79" spans="1:7" x14ac:dyDescent="0.3">
      <c r="A79">
        <f>IF(B79&lt;&gt;"",ROWS($B$48:B79),"")</f>
        <v>32</v>
      </c>
      <c r="B79" t="s">
        <v>794</v>
      </c>
      <c r="C79" s="19">
        <v>427</v>
      </c>
      <c r="D79" s="12">
        <v>103</v>
      </c>
      <c r="E79">
        <v>1</v>
      </c>
      <c r="F79" s="57">
        <f>(Table18[[#This Row],[Pajamos]]/Table18[[#Totals],[Pajamos]])*100</f>
        <v>1.8037451819778935E-3</v>
      </c>
      <c r="G79" s="57">
        <f>(Table18[[#This Row],[Žiūrovų skaičius]]/Table18[[#Totals],[Žiūrovų skaičius]])*100</f>
        <v>2.8836581134940643E-3</v>
      </c>
    </row>
    <row r="80" spans="1:7" x14ac:dyDescent="0.3">
      <c r="A80">
        <f>IF(B80&lt;&gt;"",ROWS($B$48:B80),"")</f>
        <v>33</v>
      </c>
      <c r="B80" t="s">
        <v>820</v>
      </c>
      <c r="C80" s="19">
        <v>363.5</v>
      </c>
      <c r="D80" s="12">
        <v>82</v>
      </c>
      <c r="E80">
        <v>2</v>
      </c>
      <c r="F80" s="57">
        <f>(Table18[[#This Row],[Pajamos]]/Table18[[#Totals],[Pajamos]])*100</f>
        <v>1.535506729857059E-3</v>
      </c>
      <c r="G80" s="57">
        <f>(Table18[[#This Row],[Žiūrovų skaičius]]/Table18[[#Totals],[Žiūrovų skaičius]])*100</f>
        <v>2.2957278185098372E-3</v>
      </c>
    </row>
    <row r="81" spans="1:7" x14ac:dyDescent="0.3">
      <c r="A81" t="s">
        <v>12</v>
      </c>
      <c r="C81" s="19">
        <f>SUBTOTAL(109,Table18[Pajamos])</f>
        <v>23672966.906100005</v>
      </c>
      <c r="D81" s="12">
        <f>SUBTOTAL(109,Table18[Žiūrovų skaičius])</f>
        <v>3571852</v>
      </c>
      <c r="E81">
        <f>SUBTOTAL(109,Table18[Filmų skaičius])</f>
        <v>389</v>
      </c>
      <c r="F81" s="54">
        <f>SUBTOTAL(109,Table18[Pajamos %])</f>
        <v>99.999999999999986</v>
      </c>
      <c r="G81" s="54">
        <f>SUBTOTAL(109,Table18[Žiūrovų skaičius %])</f>
        <v>99.999999999999943</v>
      </c>
    </row>
    <row r="82" spans="1:7" x14ac:dyDescent="0.3">
      <c r="B82" s="19"/>
      <c r="C82" s="12"/>
      <c r="D82"/>
    </row>
    <row r="83" spans="1:7" x14ac:dyDescent="0.3">
      <c r="B83" s="19"/>
      <c r="C83" s="12"/>
      <c r="D83"/>
    </row>
    <row r="84" spans="1:7" x14ac:dyDescent="0.3">
      <c r="A84" s="51" t="s">
        <v>1210</v>
      </c>
      <c r="B84" s="51"/>
      <c r="C84" s="51"/>
      <c r="D84" s="51"/>
      <c r="E84" s="51"/>
    </row>
    <row r="85" spans="1:7" x14ac:dyDescent="0.3">
      <c r="A85" s="51" t="s">
        <v>1</v>
      </c>
      <c r="B85" s="51" t="s">
        <v>2</v>
      </c>
      <c r="C85" s="56" t="s">
        <v>1211</v>
      </c>
      <c r="D85" s="51" t="s">
        <v>6</v>
      </c>
      <c r="E85" s="51" t="s">
        <v>8</v>
      </c>
      <c r="F85" s="51" t="s">
        <v>9</v>
      </c>
    </row>
    <row r="86" spans="1:7" x14ac:dyDescent="0.3">
      <c r="A86">
        <v>1</v>
      </c>
      <c r="B86" t="s">
        <v>26</v>
      </c>
      <c r="C86" s="19">
        <v>3144187.3599999994</v>
      </c>
      <c r="D86" s="12">
        <v>412521</v>
      </c>
      <c r="E86" s="45">
        <v>45681</v>
      </c>
      <c r="F86" s="45" t="s">
        <v>28</v>
      </c>
    </row>
    <row r="87" spans="1:7" x14ac:dyDescent="0.3">
      <c r="A87">
        <v>2</v>
      </c>
      <c r="B87" t="s">
        <v>41</v>
      </c>
      <c r="C87" s="19">
        <v>659542</v>
      </c>
      <c r="D87" s="12">
        <v>88154</v>
      </c>
      <c r="E87" s="45">
        <v>45646</v>
      </c>
      <c r="F87" s="45" t="s">
        <v>43</v>
      </c>
    </row>
    <row r="88" spans="1:7" x14ac:dyDescent="0.3">
      <c r="A88">
        <v>3</v>
      </c>
      <c r="B88" t="s">
        <v>48</v>
      </c>
      <c r="C88" s="19">
        <v>466897.11249999999</v>
      </c>
      <c r="D88" s="12">
        <v>65527</v>
      </c>
      <c r="E88" s="45">
        <v>45702</v>
      </c>
      <c r="F88" s="45" t="s">
        <v>49</v>
      </c>
    </row>
    <row r="89" spans="1:7" x14ac:dyDescent="0.3">
      <c r="A89">
        <v>4</v>
      </c>
      <c r="B89" t="s">
        <v>78</v>
      </c>
      <c r="C89" s="19">
        <v>245865.19</v>
      </c>
      <c r="D89" s="12">
        <v>37436</v>
      </c>
      <c r="E89" s="45">
        <v>45961</v>
      </c>
      <c r="F89" s="45" t="s">
        <v>79</v>
      </c>
    </row>
    <row r="90" spans="1:7" x14ac:dyDescent="0.3">
      <c r="A90">
        <v>5</v>
      </c>
      <c r="B90" t="s">
        <v>100</v>
      </c>
      <c r="C90" s="19">
        <v>208608.41</v>
      </c>
      <c r="D90" s="12">
        <v>31958</v>
      </c>
      <c r="E90" s="45">
        <v>45740</v>
      </c>
      <c r="F90" s="45" t="s">
        <v>59</v>
      </c>
    </row>
    <row r="91" spans="1:7" x14ac:dyDescent="0.3">
      <c r="A91">
        <v>6</v>
      </c>
      <c r="B91" t="s">
        <v>178</v>
      </c>
      <c r="C91" s="19">
        <v>74571.899999999994</v>
      </c>
      <c r="D91" s="12">
        <v>11701</v>
      </c>
      <c r="E91" s="45">
        <v>45919</v>
      </c>
      <c r="F91" s="45" t="s">
        <v>179</v>
      </c>
    </row>
    <row r="92" spans="1:7" x14ac:dyDescent="0.3">
      <c r="A92">
        <v>7</v>
      </c>
      <c r="B92" t="s">
        <v>190</v>
      </c>
      <c r="C92" s="19">
        <v>66827.34</v>
      </c>
      <c r="D92" s="12">
        <v>10980</v>
      </c>
      <c r="E92" s="45">
        <v>45954</v>
      </c>
      <c r="F92" s="45" t="s">
        <v>59</v>
      </c>
    </row>
    <row r="93" spans="1:7" x14ac:dyDescent="0.3">
      <c r="A93">
        <v>8</v>
      </c>
      <c r="B93" t="s">
        <v>204</v>
      </c>
      <c r="C93" s="19">
        <v>61881.48</v>
      </c>
      <c r="D93" s="12">
        <v>9769</v>
      </c>
      <c r="E93" s="45">
        <v>46010</v>
      </c>
      <c r="F93" s="45" t="s">
        <v>205</v>
      </c>
    </row>
    <row r="94" spans="1:7" x14ac:dyDescent="0.3">
      <c r="A94">
        <v>9</v>
      </c>
      <c r="B94" t="s">
        <v>228</v>
      </c>
      <c r="C94" s="19">
        <v>48410.41</v>
      </c>
      <c r="D94" s="12">
        <v>7085</v>
      </c>
      <c r="E94" s="45">
        <v>45975</v>
      </c>
      <c r="F94" s="45" t="s">
        <v>205</v>
      </c>
    </row>
    <row r="95" spans="1:7" x14ac:dyDescent="0.3">
      <c r="A95">
        <v>10</v>
      </c>
      <c r="B95" t="s">
        <v>245</v>
      </c>
      <c r="C95" s="19">
        <v>40648</v>
      </c>
      <c r="D95" s="12">
        <v>6212</v>
      </c>
      <c r="E95" s="45">
        <v>45989</v>
      </c>
      <c r="F95" s="45" t="s">
        <v>246</v>
      </c>
    </row>
    <row r="96" spans="1:7" x14ac:dyDescent="0.3"/>
    <row r="97" x14ac:dyDescent="0.3"/>
  </sheetData>
  <pageMargins left="0.75" right="0.75" top="1" bottom="1" header="0.5" footer="0.5"/>
  <pageSetup paperSize="9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0"/>
  <sheetViews>
    <sheetView tabSelected="1" topLeftCell="A302" workbookViewId="0">
      <selection activeCell="E312" sqref="E312:F312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8" width="18" customWidth="1"/>
    <col min="9" max="9" width="45" customWidth="1"/>
  </cols>
  <sheetData>
    <row r="1" spans="1:9" s="17" customFormat="1" x14ac:dyDescent="0.3">
      <c r="A1" s="16">
        <v>2025</v>
      </c>
      <c r="D1" s="42"/>
      <c r="E1" s="18"/>
    </row>
    <row r="2" spans="1:9" x14ac:dyDescent="0.3">
      <c r="A2" s="15" t="s">
        <v>10</v>
      </c>
    </row>
    <row r="3" spans="1:9" x14ac:dyDescent="0.3">
      <c r="A3" s="15" t="s">
        <v>11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3144187.3599999994</v>
      </c>
      <c r="F6" s="9">
        <v>412521</v>
      </c>
      <c r="G6" s="9">
        <v>23</v>
      </c>
      <c r="H6" s="10">
        <v>45681</v>
      </c>
      <c r="I6" s="11" t="s">
        <v>28</v>
      </c>
    </row>
    <row r="7" spans="1:9" x14ac:dyDescent="0.3">
      <c r="A7" s="8">
        <f>IF(B7&lt;&gt;"",ROWS($B$6:B7),"")</f>
        <v>2</v>
      </c>
      <c r="B7" s="1" t="s">
        <v>29</v>
      </c>
      <c r="C7" s="1" t="s">
        <v>30</v>
      </c>
      <c r="D7" s="1" t="s">
        <v>31</v>
      </c>
      <c r="E7" s="21">
        <v>1242208.6800000002</v>
      </c>
      <c r="F7" s="9">
        <v>197265</v>
      </c>
      <c r="G7" s="9">
        <v>19</v>
      </c>
      <c r="H7" s="10">
        <v>45751</v>
      </c>
      <c r="I7" s="11" t="s">
        <v>32</v>
      </c>
    </row>
    <row r="8" spans="1:9" x14ac:dyDescent="0.3">
      <c r="A8" s="8">
        <f>IF(B8&lt;&gt;"",ROWS($B$6:B8),"")</f>
        <v>3</v>
      </c>
      <c r="B8" s="1" t="s">
        <v>33</v>
      </c>
      <c r="C8" s="1" t="s">
        <v>34</v>
      </c>
      <c r="D8" s="1" t="s">
        <v>31</v>
      </c>
      <c r="E8" s="21">
        <v>1089984.71</v>
      </c>
      <c r="F8" s="9">
        <v>122355</v>
      </c>
      <c r="G8" s="9">
        <v>33</v>
      </c>
      <c r="H8" s="10">
        <v>46010</v>
      </c>
      <c r="I8" s="11" t="s">
        <v>35</v>
      </c>
    </row>
    <row r="9" spans="1:9" x14ac:dyDescent="0.3">
      <c r="A9" s="8">
        <f>IF(B9&lt;&gt;"",ROWS($B$6:B9),"")</f>
        <v>4</v>
      </c>
      <c r="B9" s="32" t="s">
        <v>36</v>
      </c>
      <c r="C9" s="1" t="s">
        <v>37</v>
      </c>
      <c r="D9" s="32" t="s">
        <v>31</v>
      </c>
      <c r="E9" s="33">
        <v>923000.44</v>
      </c>
      <c r="F9" s="34">
        <v>147335</v>
      </c>
      <c r="G9" s="34">
        <v>40</v>
      </c>
      <c r="H9" s="35">
        <v>45989</v>
      </c>
      <c r="I9" s="36" t="s">
        <v>35</v>
      </c>
    </row>
    <row r="10" spans="1:9" x14ac:dyDescent="0.3">
      <c r="A10" s="8">
        <f>IF(B10&lt;&gt;"",ROWS($B$6:B10),"")</f>
        <v>5</v>
      </c>
      <c r="B10" s="32" t="s">
        <v>38</v>
      </c>
      <c r="C10" s="1" t="s">
        <v>38</v>
      </c>
      <c r="D10" s="32" t="s">
        <v>31</v>
      </c>
      <c r="E10" s="33">
        <v>822898.80999999994</v>
      </c>
      <c r="F10" s="34">
        <v>110128</v>
      </c>
      <c r="G10" s="34">
        <v>19</v>
      </c>
      <c r="H10" s="35">
        <v>45835</v>
      </c>
      <c r="I10" s="36" t="s">
        <v>32</v>
      </c>
    </row>
    <row r="11" spans="1:9" x14ac:dyDescent="0.3">
      <c r="A11" s="8">
        <f>IF(B11&lt;&gt;"",ROWS($B$6:B11),"")</f>
        <v>6</v>
      </c>
      <c r="B11" s="32" t="s">
        <v>39</v>
      </c>
      <c r="C11" s="1" t="s">
        <v>40</v>
      </c>
      <c r="D11" s="32" t="s">
        <v>31</v>
      </c>
      <c r="E11" s="33">
        <v>667776.51</v>
      </c>
      <c r="F11" s="34">
        <v>121226</v>
      </c>
      <c r="G11" s="34">
        <v>31</v>
      </c>
      <c r="H11" s="35">
        <v>45800</v>
      </c>
      <c r="I11" s="36" t="s">
        <v>35</v>
      </c>
    </row>
    <row r="12" spans="1:9" x14ac:dyDescent="0.3">
      <c r="A12" s="8">
        <f>IF(B12&lt;&gt;"",ROWS($B$6:B12),"")</f>
        <v>7</v>
      </c>
      <c r="B12" s="32" t="s">
        <v>41</v>
      </c>
      <c r="C12" s="1" t="s">
        <v>41</v>
      </c>
      <c r="D12" s="32" t="s">
        <v>27</v>
      </c>
      <c r="E12" s="33">
        <v>659542</v>
      </c>
      <c r="F12" s="34">
        <v>88154</v>
      </c>
      <c r="G12" s="34" t="s">
        <v>42</v>
      </c>
      <c r="H12" s="35">
        <v>45646</v>
      </c>
      <c r="I12" s="36" t="s">
        <v>43</v>
      </c>
    </row>
    <row r="13" spans="1:9" x14ac:dyDescent="0.3">
      <c r="A13" s="8">
        <f>IF(B13&lt;&gt;"",ROWS($B$6:B13),"")</f>
        <v>8</v>
      </c>
      <c r="B13" s="32" t="s">
        <v>44</v>
      </c>
      <c r="C13" s="1" t="s">
        <v>45</v>
      </c>
      <c r="D13" s="32" t="s">
        <v>46</v>
      </c>
      <c r="E13" s="33">
        <v>499194.89999999997</v>
      </c>
      <c r="F13" s="34">
        <v>85363</v>
      </c>
      <c r="G13" s="34">
        <v>24</v>
      </c>
      <c r="H13" s="35">
        <v>45653</v>
      </c>
      <c r="I13" s="36" t="s">
        <v>47</v>
      </c>
    </row>
    <row r="14" spans="1:9" x14ac:dyDescent="0.3">
      <c r="A14" s="8">
        <f>IF(B14&lt;&gt;"",ROWS($B$6:B14),"")</f>
        <v>9</v>
      </c>
      <c r="B14" s="32" t="s">
        <v>48</v>
      </c>
      <c r="C14" s="1" t="s">
        <v>48</v>
      </c>
      <c r="D14" s="32" t="s">
        <v>27</v>
      </c>
      <c r="E14" s="33">
        <v>466897.11249999999</v>
      </c>
      <c r="F14" s="34">
        <v>65527</v>
      </c>
      <c r="G14" s="34">
        <v>14</v>
      </c>
      <c r="H14" s="35">
        <v>45702</v>
      </c>
      <c r="I14" s="36" t="s">
        <v>49</v>
      </c>
    </row>
    <row r="15" spans="1:9" x14ac:dyDescent="0.3">
      <c r="A15" s="8">
        <f>IF(B15&lt;&gt;"",ROWS($B$6:B15),"")</f>
        <v>10</v>
      </c>
      <c r="B15" s="32" t="s">
        <v>50</v>
      </c>
      <c r="C15" s="1" t="s">
        <v>51</v>
      </c>
      <c r="D15" s="32" t="s">
        <v>31</v>
      </c>
      <c r="E15" s="33">
        <v>442709.31</v>
      </c>
      <c r="F15" s="34">
        <v>80213</v>
      </c>
      <c r="G15" s="34">
        <v>31</v>
      </c>
      <c r="H15" s="35">
        <v>45870</v>
      </c>
      <c r="I15" s="36" t="s">
        <v>52</v>
      </c>
    </row>
    <row r="16" spans="1:9" x14ac:dyDescent="0.3">
      <c r="A16" s="8">
        <f>IF(B16&lt;&gt;"",ROWS($B$6:B16),"")</f>
        <v>11</v>
      </c>
      <c r="B16" s="32" t="s">
        <v>53</v>
      </c>
      <c r="C16" s="1" t="s">
        <v>54</v>
      </c>
      <c r="D16" s="32" t="s">
        <v>31</v>
      </c>
      <c r="E16" s="33">
        <v>437318.96</v>
      </c>
      <c r="F16" s="34">
        <v>54446</v>
      </c>
      <c r="G16" s="34">
        <v>16</v>
      </c>
      <c r="H16" s="35">
        <v>45905</v>
      </c>
      <c r="I16" s="36" t="s">
        <v>32</v>
      </c>
    </row>
    <row r="17" spans="1:9" x14ac:dyDescent="0.3">
      <c r="A17" s="8">
        <f>IF(B17&lt;&gt;"",ROWS($B$6:B17),"")</f>
        <v>12</v>
      </c>
      <c r="B17" s="32" t="s">
        <v>55</v>
      </c>
      <c r="C17" s="1" t="s">
        <v>56</v>
      </c>
      <c r="D17" s="32" t="s">
        <v>31</v>
      </c>
      <c r="E17" s="33">
        <v>432390.63999999996</v>
      </c>
      <c r="F17" s="34">
        <v>74395</v>
      </c>
      <c r="G17" s="34">
        <v>35</v>
      </c>
      <c r="H17" s="35">
        <v>45821</v>
      </c>
      <c r="I17" s="36" t="s">
        <v>52</v>
      </c>
    </row>
    <row r="18" spans="1:9" x14ac:dyDescent="0.3">
      <c r="A18" s="8">
        <f>IF(B18&lt;&gt;"",ROWS($B$6:B18),"")</f>
        <v>13</v>
      </c>
      <c r="B18" s="32" t="s">
        <v>57</v>
      </c>
      <c r="C18" s="1" t="s">
        <v>58</v>
      </c>
      <c r="D18" s="32" t="s">
        <v>31</v>
      </c>
      <c r="E18" s="33">
        <v>431243.26</v>
      </c>
      <c r="F18" s="34">
        <v>56300</v>
      </c>
      <c r="G18" s="34">
        <v>24</v>
      </c>
      <c r="H18" s="35">
        <v>45667</v>
      </c>
      <c r="I18" s="36" t="s">
        <v>59</v>
      </c>
    </row>
    <row r="19" spans="1:9" x14ac:dyDescent="0.3">
      <c r="A19" s="8">
        <f>IF(B19&lt;&gt;"",ROWS($B$6:B19),"")</f>
        <v>14</v>
      </c>
      <c r="B19" s="32" t="s">
        <v>60</v>
      </c>
      <c r="C19" s="1" t="s">
        <v>61</v>
      </c>
      <c r="D19" s="32" t="s">
        <v>62</v>
      </c>
      <c r="E19" s="33">
        <v>396563.21</v>
      </c>
      <c r="F19" s="34">
        <v>69619</v>
      </c>
      <c r="G19" s="34">
        <v>19</v>
      </c>
      <c r="H19" s="35">
        <v>45681</v>
      </c>
      <c r="I19" s="36" t="s">
        <v>63</v>
      </c>
    </row>
    <row r="20" spans="1:9" x14ac:dyDescent="0.3">
      <c r="A20" s="8">
        <f>IF(B20&lt;&gt;"",ROWS($B$6:B20),"")</f>
        <v>15</v>
      </c>
      <c r="B20" s="32" t="s">
        <v>64</v>
      </c>
      <c r="C20" s="1" t="s">
        <v>65</v>
      </c>
      <c r="D20" s="32" t="s">
        <v>66</v>
      </c>
      <c r="E20" s="33">
        <v>375513.3</v>
      </c>
      <c r="F20" s="34">
        <v>63289</v>
      </c>
      <c r="G20" s="34">
        <v>29</v>
      </c>
      <c r="H20" s="35">
        <v>45744</v>
      </c>
      <c r="I20" s="36" t="s">
        <v>59</v>
      </c>
    </row>
    <row r="21" spans="1:9" x14ac:dyDescent="0.3">
      <c r="A21" s="8">
        <f>IF(B21&lt;&gt;"",ROWS($B$6:B21),"")</f>
        <v>16</v>
      </c>
      <c r="B21" s="32" t="s">
        <v>67</v>
      </c>
      <c r="C21" s="1" t="s">
        <v>68</v>
      </c>
      <c r="D21" s="32" t="s">
        <v>69</v>
      </c>
      <c r="E21" s="33">
        <v>318853.48</v>
      </c>
      <c r="F21" s="34">
        <v>41188</v>
      </c>
      <c r="G21" s="34">
        <v>17</v>
      </c>
      <c r="H21" s="35">
        <v>45975</v>
      </c>
      <c r="I21" s="36" t="s">
        <v>28</v>
      </c>
    </row>
    <row r="22" spans="1:9" x14ac:dyDescent="0.3">
      <c r="A22" s="8">
        <f>IF(B22&lt;&gt;"",ROWS($B$6:B22),"")</f>
        <v>17</v>
      </c>
      <c r="B22" s="32" t="s">
        <v>70</v>
      </c>
      <c r="C22" s="1" t="s">
        <v>71</v>
      </c>
      <c r="D22" s="32" t="s">
        <v>31</v>
      </c>
      <c r="E22" s="33">
        <v>315296.99</v>
      </c>
      <c r="F22" s="34">
        <v>42648</v>
      </c>
      <c r="G22" s="34">
        <v>19</v>
      </c>
      <c r="H22" s="35">
        <v>45996</v>
      </c>
      <c r="I22" s="36" t="s">
        <v>52</v>
      </c>
    </row>
    <row r="23" spans="1:9" x14ac:dyDescent="0.3">
      <c r="A23" s="8">
        <f>IF(B23&lt;&gt;"",ROWS($B$6:B23),"")</f>
        <v>18</v>
      </c>
      <c r="B23" s="32" t="s">
        <v>72</v>
      </c>
      <c r="C23" s="1" t="s">
        <v>73</v>
      </c>
      <c r="D23" s="32" t="s">
        <v>31</v>
      </c>
      <c r="E23" s="33">
        <v>311400.88</v>
      </c>
      <c r="F23" s="34">
        <v>40304</v>
      </c>
      <c r="G23" s="34">
        <v>20</v>
      </c>
      <c r="H23" s="35">
        <v>45926</v>
      </c>
      <c r="I23" s="36" t="s">
        <v>32</v>
      </c>
    </row>
    <row r="24" spans="1:9" x14ac:dyDescent="0.3">
      <c r="A24" s="8">
        <f>IF(B24&lt;&gt;"",ROWS($B$6:B24),"")</f>
        <v>19</v>
      </c>
      <c r="B24" s="1" t="s">
        <v>74</v>
      </c>
      <c r="C24" s="1" t="s">
        <v>75</v>
      </c>
      <c r="D24" s="1" t="s">
        <v>31</v>
      </c>
      <c r="E24" s="21">
        <v>259456.56000000003</v>
      </c>
      <c r="F24" s="9">
        <v>34703</v>
      </c>
      <c r="G24" s="9">
        <v>20</v>
      </c>
      <c r="H24" s="10">
        <v>45891</v>
      </c>
      <c r="I24" s="11" t="s">
        <v>63</v>
      </c>
    </row>
    <row r="25" spans="1:9" x14ac:dyDescent="0.3">
      <c r="A25" s="8">
        <f>IF(B25&lt;&gt;"",ROWS($B$6:B25),"")</f>
        <v>20</v>
      </c>
      <c r="B25" s="1" t="s">
        <v>76</v>
      </c>
      <c r="C25" s="1" t="s">
        <v>77</v>
      </c>
      <c r="D25" s="1" t="s">
        <v>31</v>
      </c>
      <c r="E25" s="21">
        <v>249856.77000000002</v>
      </c>
      <c r="F25" s="9">
        <v>38080</v>
      </c>
      <c r="G25" s="9">
        <v>23</v>
      </c>
      <c r="H25" s="10">
        <v>45840</v>
      </c>
      <c r="I25" s="11" t="s">
        <v>52</v>
      </c>
    </row>
    <row r="26" spans="1:9" x14ac:dyDescent="0.3">
      <c r="A26" s="8">
        <f>IF(B26&lt;&gt;"",ROWS($B$6:B26),"")</f>
        <v>21</v>
      </c>
      <c r="B26" s="1" t="s">
        <v>78</v>
      </c>
      <c r="C26" s="1" t="s">
        <v>78</v>
      </c>
      <c r="D26" s="1" t="s">
        <v>27</v>
      </c>
      <c r="E26" s="21">
        <v>245865.19</v>
      </c>
      <c r="F26" s="9">
        <v>37436</v>
      </c>
      <c r="G26" s="9">
        <v>22</v>
      </c>
      <c r="H26" s="10">
        <v>45961</v>
      </c>
      <c r="I26" s="11" t="s">
        <v>79</v>
      </c>
    </row>
    <row r="27" spans="1:9" x14ac:dyDescent="0.3">
      <c r="A27" s="8">
        <f>IF(B27&lt;&gt;"",ROWS($B$6:B27),"")</f>
        <v>22</v>
      </c>
      <c r="B27" s="1" t="s">
        <v>80</v>
      </c>
      <c r="C27" s="1" t="s">
        <v>81</v>
      </c>
      <c r="D27" s="1" t="s">
        <v>31</v>
      </c>
      <c r="E27" s="21">
        <v>239773.99000000002</v>
      </c>
      <c r="F27" s="9">
        <v>33991</v>
      </c>
      <c r="G27" s="9">
        <v>23</v>
      </c>
      <c r="H27" s="10">
        <v>45800</v>
      </c>
      <c r="I27" s="11" t="s">
        <v>47</v>
      </c>
    </row>
    <row r="28" spans="1:9" x14ac:dyDescent="0.3">
      <c r="A28" s="8">
        <f>IF(B28&lt;&gt;"",ROWS($B$6:B28),"")</f>
        <v>23</v>
      </c>
      <c r="B28" s="1" t="s">
        <v>82</v>
      </c>
      <c r="C28" s="1" t="s">
        <v>83</v>
      </c>
      <c r="D28" s="1" t="s">
        <v>84</v>
      </c>
      <c r="E28" s="21">
        <v>238993.46000000002</v>
      </c>
      <c r="F28" s="9">
        <v>40851</v>
      </c>
      <c r="G28" s="9">
        <v>19</v>
      </c>
      <c r="H28" s="10">
        <v>45625</v>
      </c>
      <c r="I28" s="11" t="s">
        <v>35</v>
      </c>
    </row>
    <row r="29" spans="1:9" x14ac:dyDescent="0.3">
      <c r="A29" s="8">
        <f>IF(B29&lt;&gt;"",ROWS($B$6:B29),"")</f>
        <v>24</v>
      </c>
      <c r="B29" s="1" t="s">
        <v>85</v>
      </c>
      <c r="C29" s="1" t="s">
        <v>86</v>
      </c>
      <c r="D29" s="1" t="s">
        <v>87</v>
      </c>
      <c r="E29" s="21">
        <v>231142.44</v>
      </c>
      <c r="F29" s="9">
        <v>31583</v>
      </c>
      <c r="G29" s="9">
        <v>20</v>
      </c>
      <c r="H29" s="10">
        <v>45702</v>
      </c>
      <c r="I29" s="11" t="s">
        <v>52</v>
      </c>
    </row>
    <row r="30" spans="1:9" x14ac:dyDescent="0.3">
      <c r="A30" s="8">
        <f>IF(B30&lt;&gt;"",ROWS($B$6:B30),"")</f>
        <v>25</v>
      </c>
      <c r="B30" s="1" t="s">
        <v>88</v>
      </c>
      <c r="C30" s="1" t="s">
        <v>88</v>
      </c>
      <c r="D30" s="1" t="s">
        <v>89</v>
      </c>
      <c r="E30" s="21">
        <v>229738.71</v>
      </c>
      <c r="F30" s="9">
        <v>30843</v>
      </c>
      <c r="G30" s="9">
        <v>17</v>
      </c>
      <c r="H30" s="10">
        <v>45660</v>
      </c>
      <c r="I30" s="11" t="s">
        <v>52</v>
      </c>
    </row>
    <row r="31" spans="1:9" x14ac:dyDescent="0.3">
      <c r="A31" s="8">
        <f>IF(B31&lt;&gt;"",ROWS($B$6:B31),"")</f>
        <v>26</v>
      </c>
      <c r="B31" s="1" t="s">
        <v>90</v>
      </c>
      <c r="C31" s="1" t="s">
        <v>91</v>
      </c>
      <c r="D31" s="1" t="s">
        <v>92</v>
      </c>
      <c r="E31" s="21">
        <v>223257.61000000002</v>
      </c>
      <c r="F31" s="9">
        <v>33415</v>
      </c>
      <c r="G31" s="9">
        <v>19</v>
      </c>
      <c r="H31" s="10">
        <v>45688</v>
      </c>
      <c r="I31" s="11" t="s">
        <v>28</v>
      </c>
    </row>
    <row r="32" spans="1:9" x14ac:dyDescent="0.3">
      <c r="A32" s="8">
        <f>IF(B32&lt;&gt;"",ROWS($B$6:B32),"")</f>
        <v>27</v>
      </c>
      <c r="B32" s="1" t="s">
        <v>93</v>
      </c>
      <c r="C32" s="1" t="s">
        <v>94</v>
      </c>
      <c r="D32" s="1" t="s">
        <v>31</v>
      </c>
      <c r="E32" s="21">
        <v>216462.55</v>
      </c>
      <c r="F32" s="9">
        <v>29198</v>
      </c>
      <c r="G32" s="9">
        <v>15</v>
      </c>
      <c r="H32" s="10">
        <v>45982</v>
      </c>
      <c r="I32" s="11" t="s">
        <v>28</v>
      </c>
    </row>
    <row r="33" spans="1:9" x14ac:dyDescent="0.3">
      <c r="A33" s="8">
        <f>IF(B33&lt;&gt;"",ROWS($B$6:B33),"")</f>
        <v>28</v>
      </c>
      <c r="B33" s="1" t="s">
        <v>95</v>
      </c>
      <c r="C33" s="1" t="s">
        <v>96</v>
      </c>
      <c r="D33" s="1" t="s">
        <v>31</v>
      </c>
      <c r="E33" s="21">
        <v>214962.25000000003</v>
      </c>
      <c r="F33" s="9">
        <v>41654</v>
      </c>
      <c r="G33" s="9">
        <v>21</v>
      </c>
      <c r="H33" s="10">
        <v>45856</v>
      </c>
      <c r="I33" s="11" t="s">
        <v>47</v>
      </c>
    </row>
    <row r="34" spans="1:9" x14ac:dyDescent="0.3">
      <c r="A34" s="8">
        <f>IF(B34&lt;&gt;"",ROWS($B$6:B34),"")</f>
        <v>29</v>
      </c>
      <c r="B34" s="1" t="s">
        <v>97</v>
      </c>
      <c r="C34" s="1" t="s">
        <v>98</v>
      </c>
      <c r="D34" s="1" t="s">
        <v>99</v>
      </c>
      <c r="E34" s="21">
        <v>210896.63</v>
      </c>
      <c r="F34" s="9">
        <v>29631</v>
      </c>
      <c r="G34" s="9">
        <v>16</v>
      </c>
      <c r="H34" s="10">
        <v>45828</v>
      </c>
      <c r="I34" s="11" t="s">
        <v>63</v>
      </c>
    </row>
    <row r="35" spans="1:9" x14ac:dyDescent="0.3">
      <c r="A35" s="8">
        <f>IF(B35&lt;&gt;"",ROWS($B$6:B35),"")</f>
        <v>30</v>
      </c>
      <c r="B35" s="1" t="s">
        <v>100</v>
      </c>
      <c r="C35" s="1" t="s">
        <v>100</v>
      </c>
      <c r="D35" s="1" t="s">
        <v>27</v>
      </c>
      <c r="E35" s="21">
        <v>208608.41</v>
      </c>
      <c r="F35" s="9">
        <v>31958</v>
      </c>
      <c r="G35" s="9">
        <v>23</v>
      </c>
      <c r="H35" s="10">
        <v>45740</v>
      </c>
      <c r="I35" s="11" t="s">
        <v>59</v>
      </c>
    </row>
    <row r="36" spans="1:9" x14ac:dyDescent="0.3">
      <c r="A36" s="8">
        <f>IF(B36&lt;&gt;"",ROWS($B$6:B36),"")</f>
        <v>31</v>
      </c>
      <c r="B36" s="1" t="s">
        <v>101</v>
      </c>
      <c r="C36" s="1" t="s">
        <v>102</v>
      </c>
      <c r="D36" s="1" t="s">
        <v>103</v>
      </c>
      <c r="E36" s="21">
        <v>200557.74000000002</v>
      </c>
      <c r="F36" s="9">
        <v>36421</v>
      </c>
      <c r="G36" s="9">
        <v>19</v>
      </c>
      <c r="H36" s="10">
        <v>45905</v>
      </c>
      <c r="I36" s="11" t="s">
        <v>104</v>
      </c>
    </row>
    <row r="37" spans="1:9" x14ac:dyDescent="0.3">
      <c r="A37" s="8">
        <f>IF(B37&lt;&gt;"",ROWS($B$6:B37),"")</f>
        <v>32</v>
      </c>
      <c r="B37" s="1" t="s">
        <v>105</v>
      </c>
      <c r="C37" s="1" t="s">
        <v>106</v>
      </c>
      <c r="D37" s="1" t="s">
        <v>31</v>
      </c>
      <c r="E37" s="21">
        <v>199541.05999999997</v>
      </c>
      <c r="F37" s="9">
        <v>28664</v>
      </c>
      <c r="G37" s="9">
        <v>15</v>
      </c>
      <c r="H37" s="10">
        <v>45877</v>
      </c>
      <c r="I37" s="11" t="s">
        <v>32</v>
      </c>
    </row>
    <row r="38" spans="1:9" x14ac:dyDescent="0.3">
      <c r="A38" s="8">
        <f>IF(B38&lt;&gt;"",ROWS($B$6:B38),"")</f>
        <v>33</v>
      </c>
      <c r="B38" s="1" t="s">
        <v>107</v>
      </c>
      <c r="C38" s="1" t="s">
        <v>107</v>
      </c>
      <c r="D38" s="1" t="s">
        <v>31</v>
      </c>
      <c r="E38" s="21">
        <v>170979.37</v>
      </c>
      <c r="F38" s="9">
        <v>33385</v>
      </c>
      <c r="G38" s="9">
        <v>30</v>
      </c>
      <c r="H38" s="10">
        <v>45835</v>
      </c>
      <c r="I38" s="11" t="s">
        <v>35</v>
      </c>
    </row>
    <row r="39" spans="1:9" x14ac:dyDescent="0.3">
      <c r="A39" s="8">
        <f>IF(B39&lt;&gt;"",ROWS($B$6:B39),"")</f>
        <v>34</v>
      </c>
      <c r="B39" s="1" t="s">
        <v>108</v>
      </c>
      <c r="C39" s="1" t="s">
        <v>109</v>
      </c>
      <c r="D39" s="1" t="s">
        <v>31</v>
      </c>
      <c r="E39" s="21">
        <v>162826.16</v>
      </c>
      <c r="F39" s="9">
        <v>24252</v>
      </c>
      <c r="G39" s="9">
        <v>17</v>
      </c>
      <c r="H39" s="10">
        <v>45863</v>
      </c>
      <c r="I39" s="11" t="s">
        <v>35</v>
      </c>
    </row>
    <row r="40" spans="1:9" x14ac:dyDescent="0.3">
      <c r="A40" s="8">
        <f>IF(B40&lt;&gt;"",ROWS($B$6:B40),"")</f>
        <v>35</v>
      </c>
      <c r="B40" s="1" t="s">
        <v>110</v>
      </c>
      <c r="C40" s="1" t="s">
        <v>111</v>
      </c>
      <c r="D40" s="1" t="s">
        <v>31</v>
      </c>
      <c r="E40" s="21">
        <v>161225.09</v>
      </c>
      <c r="F40" s="9">
        <v>26391</v>
      </c>
      <c r="G40" s="9">
        <v>28</v>
      </c>
      <c r="H40" s="10">
        <v>45646</v>
      </c>
      <c r="I40" s="11" t="s">
        <v>35</v>
      </c>
    </row>
    <row r="41" spans="1:9" x14ac:dyDescent="0.3">
      <c r="A41" s="8">
        <f>IF(B41&lt;&gt;"",ROWS($B$6:B41),"")</f>
        <v>36</v>
      </c>
      <c r="B41" s="1" t="s">
        <v>112</v>
      </c>
      <c r="C41" s="1" t="s">
        <v>113</v>
      </c>
      <c r="D41" s="1" t="s">
        <v>31</v>
      </c>
      <c r="E41" s="21">
        <v>152737.49</v>
      </c>
      <c r="F41" s="9">
        <v>25300</v>
      </c>
      <c r="G41" s="9">
        <v>21</v>
      </c>
      <c r="H41" s="10">
        <v>46017</v>
      </c>
      <c r="I41" s="11" t="s">
        <v>47</v>
      </c>
    </row>
    <row r="42" spans="1:9" x14ac:dyDescent="0.3">
      <c r="A42" s="8">
        <f>IF(B42&lt;&gt;"",ROWS($B$6:B42),"")</f>
        <v>37</v>
      </c>
      <c r="B42" s="1" t="s">
        <v>114</v>
      </c>
      <c r="C42" s="1" t="s">
        <v>114</v>
      </c>
      <c r="D42" s="1" t="s">
        <v>31</v>
      </c>
      <c r="E42" s="21">
        <v>142548.99000000002</v>
      </c>
      <c r="F42" s="9">
        <v>18866</v>
      </c>
      <c r="G42" s="9">
        <v>20</v>
      </c>
      <c r="H42" s="10">
        <v>45779</v>
      </c>
      <c r="I42" s="11" t="s">
        <v>35</v>
      </c>
    </row>
    <row r="43" spans="1:9" x14ac:dyDescent="0.3">
      <c r="A43" s="8">
        <f>IF(B43&lt;&gt;"",ROWS($B$6:B43),"")</f>
        <v>38</v>
      </c>
      <c r="B43" s="1" t="s">
        <v>115</v>
      </c>
      <c r="C43" s="1" t="s">
        <v>116</v>
      </c>
      <c r="D43" s="1" t="s">
        <v>31</v>
      </c>
      <c r="E43" s="21">
        <v>129927.86</v>
      </c>
      <c r="F43" s="9">
        <v>19809</v>
      </c>
      <c r="G43" s="9">
        <v>32</v>
      </c>
      <c r="H43" s="10">
        <v>45982</v>
      </c>
      <c r="I43" s="11" t="s">
        <v>52</v>
      </c>
    </row>
    <row r="44" spans="1:9" x14ac:dyDescent="0.3">
      <c r="A44" s="8">
        <f>IF(B44&lt;&gt;"",ROWS($B$6:B44),"")</f>
        <v>39</v>
      </c>
      <c r="B44" s="1" t="s">
        <v>117</v>
      </c>
      <c r="C44" s="1" t="s">
        <v>118</v>
      </c>
      <c r="D44" s="1" t="s">
        <v>119</v>
      </c>
      <c r="E44" s="21">
        <v>128252.27</v>
      </c>
      <c r="F44" s="9">
        <v>23231</v>
      </c>
      <c r="G44" s="9">
        <v>19</v>
      </c>
      <c r="H44" s="10">
        <v>45940</v>
      </c>
      <c r="I44" s="11" t="s">
        <v>28</v>
      </c>
    </row>
    <row r="45" spans="1:9" x14ac:dyDescent="0.3">
      <c r="A45" s="8">
        <f>IF(B45&lt;&gt;"",ROWS($B$6:B45),"")</f>
        <v>40</v>
      </c>
      <c r="B45" s="1" t="s">
        <v>120</v>
      </c>
      <c r="C45" s="1" t="s">
        <v>121</v>
      </c>
      <c r="D45" s="1" t="s">
        <v>31</v>
      </c>
      <c r="E45" s="21">
        <v>128201.95</v>
      </c>
      <c r="F45" s="9">
        <v>17743</v>
      </c>
      <c r="G45" s="9">
        <v>15</v>
      </c>
      <c r="H45" s="10">
        <v>45947</v>
      </c>
      <c r="I45" s="11" t="s">
        <v>52</v>
      </c>
    </row>
    <row r="46" spans="1:9" x14ac:dyDescent="0.3">
      <c r="A46" s="8">
        <f>IF(B46&lt;&gt;"",ROWS($B$6:B46),"")</f>
        <v>41</v>
      </c>
      <c r="B46" s="1" t="s">
        <v>122</v>
      </c>
      <c r="C46" s="1" t="s">
        <v>123</v>
      </c>
      <c r="D46" s="1" t="s">
        <v>31</v>
      </c>
      <c r="E46" s="21">
        <v>124061.40000000001</v>
      </c>
      <c r="F46" s="9">
        <v>17478</v>
      </c>
      <c r="G46" s="9">
        <v>16</v>
      </c>
      <c r="H46" s="10">
        <v>45793</v>
      </c>
      <c r="I46" s="11" t="s">
        <v>32</v>
      </c>
    </row>
    <row r="47" spans="1:9" x14ac:dyDescent="0.3">
      <c r="A47" s="8">
        <f>IF(B47&lt;&gt;"",ROWS($B$6:B47),"")</f>
        <v>42</v>
      </c>
      <c r="B47" s="1" t="s">
        <v>124</v>
      </c>
      <c r="C47" s="1" t="s">
        <v>125</v>
      </c>
      <c r="D47" s="1" t="s">
        <v>31</v>
      </c>
      <c r="E47" s="21">
        <v>123924.16</v>
      </c>
      <c r="F47" s="9">
        <v>18651</v>
      </c>
      <c r="G47" s="9">
        <v>17</v>
      </c>
      <c r="H47" s="10">
        <v>45870</v>
      </c>
      <c r="I47" s="11" t="s">
        <v>47</v>
      </c>
    </row>
    <row r="48" spans="1:9" x14ac:dyDescent="0.3">
      <c r="A48" s="8">
        <f>IF(B48&lt;&gt;"",ROWS($B$6:B48),"")</f>
        <v>43</v>
      </c>
      <c r="B48" s="1" t="s">
        <v>126</v>
      </c>
      <c r="C48" s="1" t="s">
        <v>127</v>
      </c>
      <c r="D48" s="1" t="s">
        <v>31</v>
      </c>
      <c r="E48" s="21">
        <v>119533.20000000001</v>
      </c>
      <c r="F48" s="9">
        <v>16136</v>
      </c>
      <c r="G48" s="9">
        <v>15</v>
      </c>
      <c r="H48" s="10">
        <v>45814</v>
      </c>
      <c r="I48" s="11" t="s">
        <v>28</v>
      </c>
    </row>
    <row r="49" spans="1:9" x14ac:dyDescent="0.3">
      <c r="A49" s="8">
        <f>IF(B49&lt;&gt;"",ROWS($B$6:B49),"")</f>
        <v>44</v>
      </c>
      <c r="B49" s="1" t="s">
        <v>128</v>
      </c>
      <c r="C49" s="1" t="s">
        <v>129</v>
      </c>
      <c r="D49" s="1" t="s">
        <v>31</v>
      </c>
      <c r="E49" s="21">
        <v>119015.53</v>
      </c>
      <c r="F49" s="9">
        <v>16597</v>
      </c>
      <c r="G49" s="9">
        <v>19</v>
      </c>
      <c r="H49" s="10">
        <v>45723</v>
      </c>
      <c r="I49" s="11" t="s">
        <v>32</v>
      </c>
    </row>
    <row r="50" spans="1:9" x14ac:dyDescent="0.3">
      <c r="A50" s="8">
        <f>IF(B50&lt;&gt;"",ROWS($B$6:B50),"")</f>
        <v>45</v>
      </c>
      <c r="B50" s="1" t="s">
        <v>130</v>
      </c>
      <c r="C50" s="1" t="s">
        <v>131</v>
      </c>
      <c r="D50" s="1" t="s">
        <v>31</v>
      </c>
      <c r="E50" s="21">
        <v>117753.7</v>
      </c>
      <c r="F50" s="9">
        <v>17551</v>
      </c>
      <c r="G50" s="9">
        <v>18</v>
      </c>
      <c r="H50" s="10">
        <v>45849</v>
      </c>
      <c r="I50" s="11" t="s">
        <v>32</v>
      </c>
    </row>
    <row r="51" spans="1:9" x14ac:dyDescent="0.3">
      <c r="A51" s="8">
        <f>IF(B51&lt;&gt;"",ROWS($B$6:B51),"")</f>
        <v>46</v>
      </c>
      <c r="B51" s="1" t="s">
        <v>132</v>
      </c>
      <c r="C51" s="1" t="s">
        <v>133</v>
      </c>
      <c r="D51" s="1" t="s">
        <v>134</v>
      </c>
      <c r="E51" s="21">
        <v>117466.82</v>
      </c>
      <c r="F51" s="9">
        <v>17084</v>
      </c>
      <c r="G51" s="9">
        <v>20</v>
      </c>
      <c r="H51" s="10">
        <v>45954</v>
      </c>
      <c r="I51" s="11" t="s">
        <v>135</v>
      </c>
    </row>
    <row r="52" spans="1:9" x14ac:dyDescent="0.3">
      <c r="A52" s="8">
        <f>IF(B52&lt;&gt;"",ROWS($B$6:B52),"")</f>
        <v>47</v>
      </c>
      <c r="B52" s="1" t="s">
        <v>136</v>
      </c>
      <c r="C52" s="1" t="s">
        <v>137</v>
      </c>
      <c r="D52" s="1" t="s">
        <v>31</v>
      </c>
      <c r="E52" s="21">
        <v>114999.99</v>
      </c>
      <c r="F52" s="9">
        <v>17061</v>
      </c>
      <c r="G52" s="9">
        <v>20</v>
      </c>
      <c r="H52" s="10">
        <v>45702</v>
      </c>
      <c r="I52" s="11" t="s">
        <v>35</v>
      </c>
    </row>
    <row r="53" spans="1:9" x14ac:dyDescent="0.3">
      <c r="A53" s="8">
        <f>IF(B53&lt;&gt;"",ROWS($B$6:B53),"")</f>
        <v>48</v>
      </c>
      <c r="B53" s="1" t="s">
        <v>138</v>
      </c>
      <c r="C53" s="1" t="s">
        <v>139</v>
      </c>
      <c r="D53" s="1" t="s">
        <v>140</v>
      </c>
      <c r="E53" s="21">
        <v>114463.15000000001</v>
      </c>
      <c r="F53" s="9">
        <v>16446</v>
      </c>
      <c r="G53" s="9">
        <v>16</v>
      </c>
      <c r="H53" s="10">
        <v>45653</v>
      </c>
      <c r="I53" s="11" t="s">
        <v>141</v>
      </c>
    </row>
    <row r="54" spans="1:9" x14ac:dyDescent="0.3">
      <c r="A54" s="8">
        <f>IF(B54&lt;&gt;"",ROWS($B$6:B54),"")</f>
        <v>49</v>
      </c>
      <c r="B54" s="1" t="s">
        <v>142</v>
      </c>
      <c r="C54" s="1" t="s">
        <v>143</v>
      </c>
      <c r="D54" s="1" t="s">
        <v>69</v>
      </c>
      <c r="E54" s="21">
        <v>113945.7</v>
      </c>
      <c r="F54" s="9">
        <v>21143</v>
      </c>
      <c r="G54" s="9">
        <v>21</v>
      </c>
      <c r="H54" s="10">
        <v>46010</v>
      </c>
      <c r="I54" s="11" t="s">
        <v>28</v>
      </c>
    </row>
    <row r="55" spans="1:9" x14ac:dyDescent="0.3">
      <c r="A55" s="8">
        <f>IF(B55&lt;&gt;"",ROWS($B$6:B55),"")</f>
        <v>50</v>
      </c>
      <c r="B55" s="1" t="s">
        <v>144</v>
      </c>
      <c r="C55" s="1" t="s">
        <v>145</v>
      </c>
      <c r="D55" s="1" t="s">
        <v>146</v>
      </c>
      <c r="E55" s="21">
        <v>113449</v>
      </c>
      <c r="F55" s="9">
        <v>21373</v>
      </c>
      <c r="G55" s="9">
        <v>17</v>
      </c>
      <c r="H55" s="10">
        <v>45954</v>
      </c>
      <c r="I55" s="11" t="s">
        <v>147</v>
      </c>
    </row>
    <row r="56" spans="1:9" x14ac:dyDescent="0.3">
      <c r="A56" s="8">
        <f>IF(B56&lt;&gt;"",ROWS($B$6:B56),"")</f>
        <v>51</v>
      </c>
      <c r="B56" s="1" t="s">
        <v>148</v>
      </c>
      <c r="C56" s="1" t="s">
        <v>149</v>
      </c>
      <c r="D56" s="1" t="s">
        <v>150</v>
      </c>
      <c r="E56" s="21">
        <v>113123</v>
      </c>
      <c r="F56" s="9">
        <v>16064</v>
      </c>
      <c r="G56" s="9">
        <v>20</v>
      </c>
      <c r="H56" s="10">
        <v>45989</v>
      </c>
      <c r="I56" s="11" t="s">
        <v>147</v>
      </c>
    </row>
    <row r="57" spans="1:9" x14ac:dyDescent="0.3">
      <c r="A57" s="8">
        <f>IF(B57&lt;&gt;"",ROWS($B$6:B57),"")</f>
        <v>52</v>
      </c>
      <c r="B57" s="1" t="s">
        <v>151</v>
      </c>
      <c r="C57" s="1" t="s">
        <v>152</v>
      </c>
      <c r="D57" s="1" t="s">
        <v>31</v>
      </c>
      <c r="E57" s="21">
        <v>105777.51</v>
      </c>
      <c r="F57" s="9">
        <v>13507</v>
      </c>
      <c r="G57" s="9">
        <v>16</v>
      </c>
      <c r="H57" s="10">
        <v>45968</v>
      </c>
      <c r="I57" s="11" t="s">
        <v>35</v>
      </c>
    </row>
    <row r="58" spans="1:9" x14ac:dyDescent="0.3">
      <c r="A58" s="8">
        <f>IF(B58&lt;&gt;"",ROWS($B$6:B58),"")</f>
        <v>53</v>
      </c>
      <c r="B58" s="1" t="s">
        <v>153</v>
      </c>
      <c r="C58" s="1" t="s">
        <v>154</v>
      </c>
      <c r="D58" s="1" t="s">
        <v>155</v>
      </c>
      <c r="E58" s="21">
        <v>102122.88</v>
      </c>
      <c r="F58" s="9">
        <v>16988</v>
      </c>
      <c r="G58" s="9">
        <v>20</v>
      </c>
      <c r="H58" s="10">
        <v>45744</v>
      </c>
      <c r="I58" s="11" t="s">
        <v>28</v>
      </c>
    </row>
    <row r="59" spans="1:9" x14ac:dyDescent="0.3">
      <c r="A59" s="8">
        <f>IF(B59&lt;&gt;"",ROWS($B$6:B59),"")</f>
        <v>54</v>
      </c>
      <c r="B59" s="1" t="s">
        <v>156</v>
      </c>
      <c r="C59" s="1" t="s">
        <v>157</v>
      </c>
      <c r="D59" s="1" t="s">
        <v>158</v>
      </c>
      <c r="E59" s="21">
        <v>100969.84</v>
      </c>
      <c r="F59" s="9">
        <v>13427</v>
      </c>
      <c r="G59" s="9">
        <v>16</v>
      </c>
      <c r="H59" s="10">
        <v>45912</v>
      </c>
      <c r="I59" s="11" t="s">
        <v>63</v>
      </c>
    </row>
    <row r="60" spans="1:9" x14ac:dyDescent="0.3">
      <c r="A60" s="8">
        <f>IF(B60&lt;&gt;"",ROWS($B$6:B60),"")</f>
        <v>55</v>
      </c>
      <c r="B60" s="1" t="s">
        <v>159</v>
      </c>
      <c r="C60" s="1" t="s">
        <v>160</v>
      </c>
      <c r="D60" s="1" t="s">
        <v>161</v>
      </c>
      <c r="E60" s="21">
        <v>94433.7</v>
      </c>
      <c r="F60" s="9">
        <v>18901</v>
      </c>
      <c r="G60" s="9">
        <v>20</v>
      </c>
      <c r="H60" s="10">
        <v>45709</v>
      </c>
      <c r="I60" s="11" t="s">
        <v>104</v>
      </c>
    </row>
    <row r="61" spans="1:9" x14ac:dyDescent="0.3">
      <c r="A61" s="8">
        <f>IF(B61&lt;&gt;"",ROWS($B$6:B61),"")</f>
        <v>56</v>
      </c>
      <c r="B61" s="1" t="s">
        <v>162</v>
      </c>
      <c r="C61" s="1" t="s">
        <v>163</v>
      </c>
      <c r="D61" s="1" t="s">
        <v>31</v>
      </c>
      <c r="E61" s="21">
        <v>90298.64</v>
      </c>
      <c r="F61" s="9">
        <v>11828</v>
      </c>
      <c r="G61" s="9">
        <v>25</v>
      </c>
      <c r="H61" s="10">
        <v>45940</v>
      </c>
      <c r="I61" s="11" t="s">
        <v>35</v>
      </c>
    </row>
    <row r="62" spans="1:9" x14ac:dyDescent="0.3">
      <c r="A62" s="8">
        <f>IF(B62&lt;&gt;"",ROWS($B$6:B62),"")</f>
        <v>57</v>
      </c>
      <c r="B62" s="1" t="s">
        <v>164</v>
      </c>
      <c r="C62" s="1" t="s">
        <v>165</v>
      </c>
      <c r="D62" s="1" t="s">
        <v>166</v>
      </c>
      <c r="E62" s="21">
        <v>88863.01999999999</v>
      </c>
      <c r="F62" s="9">
        <v>16461</v>
      </c>
      <c r="G62" s="9">
        <v>21</v>
      </c>
      <c r="H62" s="10">
        <v>45947</v>
      </c>
      <c r="I62" s="11" t="s">
        <v>28</v>
      </c>
    </row>
    <row r="63" spans="1:9" x14ac:dyDescent="0.3">
      <c r="A63" s="8">
        <f>IF(B63&lt;&gt;"",ROWS($B$6:B63),"")</f>
        <v>58</v>
      </c>
      <c r="B63" s="1" t="s">
        <v>167</v>
      </c>
      <c r="C63" s="1" t="s">
        <v>168</v>
      </c>
      <c r="D63" s="1" t="s">
        <v>31</v>
      </c>
      <c r="E63" s="21">
        <v>83975.959999999992</v>
      </c>
      <c r="F63" s="9">
        <v>11956</v>
      </c>
      <c r="G63" s="9">
        <v>16</v>
      </c>
      <c r="H63" s="10">
        <v>45933</v>
      </c>
      <c r="I63" s="11" t="s">
        <v>28</v>
      </c>
    </row>
    <row r="64" spans="1:9" x14ac:dyDescent="0.3">
      <c r="A64" s="8">
        <f>IF(B64&lt;&gt;"",ROWS($B$6:B64),"")</f>
        <v>59</v>
      </c>
      <c r="B64" s="1" t="s">
        <v>169</v>
      </c>
      <c r="C64" s="1" t="s">
        <v>170</v>
      </c>
      <c r="D64" s="1" t="s">
        <v>171</v>
      </c>
      <c r="E64" s="21">
        <v>83239.73</v>
      </c>
      <c r="F64" s="9">
        <v>14139</v>
      </c>
      <c r="G64" s="9">
        <v>18</v>
      </c>
      <c r="H64" s="10">
        <v>46003</v>
      </c>
      <c r="I64" s="11" t="s">
        <v>28</v>
      </c>
    </row>
    <row r="65" spans="1:9" x14ac:dyDescent="0.3">
      <c r="A65" s="8">
        <f>IF(B65&lt;&gt;"",ROWS($B$6:B65),"")</f>
        <v>60</v>
      </c>
      <c r="B65" s="1" t="s">
        <v>172</v>
      </c>
      <c r="C65" s="1" t="s">
        <v>173</v>
      </c>
      <c r="D65" s="1" t="s">
        <v>31</v>
      </c>
      <c r="E65" s="21">
        <v>83235.139999999985</v>
      </c>
      <c r="F65" s="9">
        <v>12364</v>
      </c>
      <c r="G65" s="9">
        <v>13</v>
      </c>
      <c r="H65" s="10">
        <v>45772</v>
      </c>
      <c r="I65" s="11" t="s">
        <v>63</v>
      </c>
    </row>
    <row r="66" spans="1:9" x14ac:dyDescent="0.3">
      <c r="A66" s="8">
        <f>IF(B66&lt;&gt;"",ROWS($B$6:B66),"")</f>
        <v>61</v>
      </c>
      <c r="B66" s="1" t="s">
        <v>174</v>
      </c>
      <c r="C66" s="1" t="s">
        <v>175</v>
      </c>
      <c r="D66" s="1" t="s">
        <v>31</v>
      </c>
      <c r="E66" s="21">
        <v>82434.73</v>
      </c>
      <c r="F66" s="9">
        <v>11985</v>
      </c>
      <c r="G66" s="9">
        <v>14</v>
      </c>
      <c r="H66" s="10">
        <v>45765</v>
      </c>
      <c r="I66" s="11" t="s">
        <v>32</v>
      </c>
    </row>
    <row r="67" spans="1:9" x14ac:dyDescent="0.3">
      <c r="A67" s="8">
        <f>IF(B67&lt;&gt;"",ROWS($B$6:B67),"")</f>
        <v>62</v>
      </c>
      <c r="B67" s="1" t="s">
        <v>176</v>
      </c>
      <c r="C67" s="1" t="s">
        <v>177</v>
      </c>
      <c r="D67" s="1" t="s">
        <v>31</v>
      </c>
      <c r="E67" s="21">
        <v>76376.709999999992</v>
      </c>
      <c r="F67" s="9">
        <v>10306</v>
      </c>
      <c r="G67" s="9">
        <v>12</v>
      </c>
      <c r="H67" s="10">
        <v>45744</v>
      </c>
      <c r="I67" s="11" t="s">
        <v>28</v>
      </c>
    </row>
    <row r="68" spans="1:9" x14ac:dyDescent="0.3">
      <c r="A68" s="8">
        <f>IF(B68&lt;&gt;"",ROWS($B$6:B68),"")</f>
        <v>63</v>
      </c>
      <c r="B68" s="1" t="s">
        <v>178</v>
      </c>
      <c r="C68" s="1" t="s">
        <v>178</v>
      </c>
      <c r="D68" s="1" t="s">
        <v>27</v>
      </c>
      <c r="E68" s="21">
        <v>74571.899999999994</v>
      </c>
      <c r="F68" s="9">
        <v>11701</v>
      </c>
      <c r="G68" s="9">
        <v>22</v>
      </c>
      <c r="H68" s="10">
        <v>45919</v>
      </c>
      <c r="I68" s="11" t="s">
        <v>179</v>
      </c>
    </row>
    <row r="69" spans="1:9" x14ac:dyDescent="0.3">
      <c r="A69" s="8">
        <f>IF(B69&lt;&gt;"",ROWS($B$6:B69),"")</f>
        <v>64</v>
      </c>
      <c r="B69" s="1" t="s">
        <v>180</v>
      </c>
      <c r="C69" s="1" t="s">
        <v>181</v>
      </c>
      <c r="D69" s="1" t="s">
        <v>182</v>
      </c>
      <c r="E69" s="21">
        <v>74145.799999999988</v>
      </c>
      <c r="F69" s="9">
        <v>10839</v>
      </c>
      <c r="G69" s="9">
        <v>16</v>
      </c>
      <c r="H69" s="10">
        <v>45961</v>
      </c>
      <c r="I69" s="11" t="s">
        <v>52</v>
      </c>
    </row>
    <row r="70" spans="1:9" x14ac:dyDescent="0.3">
      <c r="A70" s="8">
        <f>IF(B70&lt;&gt;"",ROWS($B$6:B70),"")</f>
        <v>65</v>
      </c>
      <c r="B70" s="1" t="s">
        <v>183</v>
      </c>
      <c r="C70" s="1" t="s">
        <v>184</v>
      </c>
      <c r="D70" s="1" t="s">
        <v>185</v>
      </c>
      <c r="E70" s="21">
        <v>74080.740000000005</v>
      </c>
      <c r="F70" s="9">
        <v>14067</v>
      </c>
      <c r="G70" s="9">
        <v>22</v>
      </c>
      <c r="H70" s="10">
        <v>45702</v>
      </c>
      <c r="I70" s="11" t="s">
        <v>52</v>
      </c>
    </row>
    <row r="71" spans="1:9" x14ac:dyDescent="0.3">
      <c r="A71" s="8">
        <f>IF(B71&lt;&gt;"",ROWS($B$6:B71),"")</f>
        <v>66</v>
      </c>
      <c r="B71" s="1" t="s">
        <v>186</v>
      </c>
      <c r="C71" s="1" t="s">
        <v>187</v>
      </c>
      <c r="D71" s="1" t="s">
        <v>69</v>
      </c>
      <c r="E71" s="21">
        <v>72044</v>
      </c>
      <c r="F71" s="9">
        <v>13395</v>
      </c>
      <c r="G71" s="9">
        <v>19</v>
      </c>
      <c r="H71" s="10">
        <v>45968</v>
      </c>
      <c r="I71" s="11" t="s">
        <v>147</v>
      </c>
    </row>
    <row r="72" spans="1:9" x14ac:dyDescent="0.3">
      <c r="A72" s="8">
        <f>IF(B72&lt;&gt;"",ROWS($B$6:B72),"")</f>
        <v>67</v>
      </c>
      <c r="B72" s="1" t="s">
        <v>188</v>
      </c>
      <c r="C72" s="1" t="s">
        <v>189</v>
      </c>
      <c r="D72" s="1" t="s">
        <v>84</v>
      </c>
      <c r="E72" s="21">
        <v>69315.540000000008</v>
      </c>
      <c r="F72" s="9">
        <v>12496</v>
      </c>
      <c r="G72" s="9">
        <v>22</v>
      </c>
      <c r="H72" s="10">
        <v>45926</v>
      </c>
      <c r="I72" s="11" t="s">
        <v>52</v>
      </c>
    </row>
    <row r="73" spans="1:9" x14ac:dyDescent="0.3">
      <c r="A73" s="8">
        <f>IF(B73&lt;&gt;"",ROWS($B$6:B73),"")</f>
        <v>68</v>
      </c>
      <c r="B73" s="1" t="s">
        <v>190</v>
      </c>
      <c r="C73" s="1" t="s">
        <v>190</v>
      </c>
      <c r="D73" s="1" t="s">
        <v>191</v>
      </c>
      <c r="E73" s="21">
        <v>66827.34</v>
      </c>
      <c r="F73" s="9">
        <v>10980</v>
      </c>
      <c r="G73" s="9">
        <v>22</v>
      </c>
      <c r="H73" s="10">
        <v>45954</v>
      </c>
      <c r="I73" s="11" t="s">
        <v>59</v>
      </c>
    </row>
    <row r="74" spans="1:9" x14ac:dyDescent="0.3">
      <c r="A74" s="8">
        <f>IF(B74&lt;&gt;"",ROWS($B$6:B74),"")</f>
        <v>69</v>
      </c>
      <c r="B74" s="1" t="s">
        <v>192</v>
      </c>
      <c r="C74" s="1" t="s">
        <v>193</v>
      </c>
      <c r="D74" s="1" t="s">
        <v>194</v>
      </c>
      <c r="E74" s="21">
        <v>66323.459999999992</v>
      </c>
      <c r="F74" s="9">
        <v>13168</v>
      </c>
      <c r="G74" s="9">
        <v>18</v>
      </c>
      <c r="H74" s="10">
        <v>45891</v>
      </c>
      <c r="I74" s="11" t="s">
        <v>28</v>
      </c>
    </row>
    <row r="75" spans="1:9" x14ac:dyDescent="0.3">
      <c r="A75" s="8">
        <f>IF(B75&lt;&gt;"",ROWS($B$6:B75),"")</f>
        <v>70</v>
      </c>
      <c r="B75" s="1" t="s">
        <v>195</v>
      </c>
      <c r="C75" s="1" t="s">
        <v>196</v>
      </c>
      <c r="D75" s="1" t="s">
        <v>197</v>
      </c>
      <c r="E75" s="21">
        <v>64336.83</v>
      </c>
      <c r="F75" s="9">
        <v>12436</v>
      </c>
      <c r="G75" s="9">
        <v>18</v>
      </c>
      <c r="H75" s="10">
        <v>45961</v>
      </c>
      <c r="I75" s="11" t="s">
        <v>28</v>
      </c>
    </row>
    <row r="76" spans="1:9" x14ac:dyDescent="0.3">
      <c r="A76" s="8">
        <f>IF(B76&lt;&gt;"",ROWS($B$6:B76),"")</f>
        <v>71</v>
      </c>
      <c r="B76" s="1" t="s">
        <v>198</v>
      </c>
      <c r="C76" s="1" t="s">
        <v>199</v>
      </c>
      <c r="D76" s="1" t="s">
        <v>200</v>
      </c>
      <c r="E76" s="21">
        <v>63871</v>
      </c>
      <c r="F76" s="9">
        <v>9704</v>
      </c>
      <c r="G76" s="9">
        <v>18</v>
      </c>
      <c r="H76" s="10">
        <v>45660</v>
      </c>
      <c r="I76" s="11" t="s">
        <v>147</v>
      </c>
    </row>
    <row r="77" spans="1:9" x14ac:dyDescent="0.3">
      <c r="A77" s="8">
        <f>IF(B77&lt;&gt;"",ROWS($B$6:B77),"")</f>
        <v>72</v>
      </c>
      <c r="B77" s="1" t="s">
        <v>201</v>
      </c>
      <c r="C77" s="1" t="s">
        <v>202</v>
      </c>
      <c r="D77" s="1" t="s">
        <v>203</v>
      </c>
      <c r="E77" s="21">
        <v>63305.21</v>
      </c>
      <c r="F77" s="9">
        <v>8735</v>
      </c>
      <c r="G77" s="9">
        <v>13</v>
      </c>
      <c r="H77" s="10">
        <v>45961</v>
      </c>
      <c r="I77" s="11" t="s">
        <v>63</v>
      </c>
    </row>
    <row r="78" spans="1:9" x14ac:dyDescent="0.3">
      <c r="A78" s="8">
        <f>IF(B78&lt;&gt;"",ROWS($B$6:B78),"")</f>
        <v>73</v>
      </c>
      <c r="B78" s="1" t="s">
        <v>204</v>
      </c>
      <c r="C78" s="1" t="s">
        <v>204</v>
      </c>
      <c r="D78" s="1" t="s">
        <v>27</v>
      </c>
      <c r="E78" s="21">
        <v>61881.48</v>
      </c>
      <c r="F78" s="9">
        <v>9769</v>
      </c>
      <c r="G78" s="9" t="s">
        <v>42</v>
      </c>
      <c r="H78" s="10">
        <v>46010</v>
      </c>
      <c r="I78" s="11" t="s">
        <v>205</v>
      </c>
    </row>
    <row r="79" spans="1:9" x14ac:dyDescent="0.3">
      <c r="A79" s="8">
        <f>IF(B79&lt;&gt;"",ROWS($B$6:B79),"")</f>
        <v>74</v>
      </c>
      <c r="B79" s="1" t="s">
        <v>206</v>
      </c>
      <c r="C79" s="1" t="s">
        <v>207</v>
      </c>
      <c r="D79" s="1" t="s">
        <v>161</v>
      </c>
      <c r="E79" s="21">
        <v>61626.89</v>
      </c>
      <c r="F79" s="9">
        <v>12751</v>
      </c>
      <c r="G79" s="9">
        <v>19</v>
      </c>
      <c r="H79" s="10">
        <v>45765</v>
      </c>
      <c r="I79" s="11" t="s">
        <v>28</v>
      </c>
    </row>
    <row r="80" spans="1:9" x14ac:dyDescent="0.3">
      <c r="A80" s="8">
        <f>IF(B80&lt;&gt;"",ROWS($B$6:B80),"")</f>
        <v>75</v>
      </c>
      <c r="B80" s="1" t="s">
        <v>208</v>
      </c>
      <c r="C80" s="1" t="s">
        <v>209</v>
      </c>
      <c r="D80" s="1" t="s">
        <v>31</v>
      </c>
      <c r="E80" s="21">
        <v>61088.959999999999</v>
      </c>
      <c r="F80" s="9">
        <v>9135</v>
      </c>
      <c r="G80" s="9">
        <v>15</v>
      </c>
      <c r="H80" s="10">
        <v>45758</v>
      </c>
      <c r="I80" s="11" t="s">
        <v>35</v>
      </c>
    </row>
    <row r="81" spans="1:9" x14ac:dyDescent="0.3">
      <c r="A81" s="8">
        <f>IF(B81&lt;&gt;"",ROWS($B$6:B81),"")</f>
        <v>76</v>
      </c>
      <c r="B81" s="1" t="s">
        <v>210</v>
      </c>
      <c r="C81" s="1" t="s">
        <v>211</v>
      </c>
      <c r="D81" s="1" t="s">
        <v>99</v>
      </c>
      <c r="E81" s="21">
        <v>59957.020000000004</v>
      </c>
      <c r="F81" s="9">
        <v>11741</v>
      </c>
      <c r="G81" s="9">
        <v>17</v>
      </c>
      <c r="H81" s="10">
        <v>45688</v>
      </c>
      <c r="I81" s="11" t="s">
        <v>104</v>
      </c>
    </row>
    <row r="82" spans="1:9" x14ac:dyDescent="0.3">
      <c r="A82" s="8">
        <f>IF(B82&lt;&gt;"",ROWS($B$6:B82),"")</f>
        <v>77</v>
      </c>
      <c r="B82" s="1" t="s">
        <v>212</v>
      </c>
      <c r="C82" s="1" t="s">
        <v>213</v>
      </c>
      <c r="D82" s="1" t="s">
        <v>31</v>
      </c>
      <c r="E82" s="21">
        <v>58379.43</v>
      </c>
      <c r="F82" s="9">
        <v>8930</v>
      </c>
      <c r="G82" s="9">
        <v>16</v>
      </c>
      <c r="H82" s="10">
        <v>45856</v>
      </c>
      <c r="I82" s="11" t="s">
        <v>63</v>
      </c>
    </row>
    <row r="83" spans="1:9" x14ac:dyDescent="0.3">
      <c r="A83" s="8">
        <f>IF(B83&lt;&gt;"",ROWS($B$6:B83),"")</f>
        <v>78</v>
      </c>
      <c r="B83" s="1" t="s">
        <v>214</v>
      </c>
      <c r="C83" s="1" t="s">
        <v>215</v>
      </c>
      <c r="D83" s="1" t="s">
        <v>31</v>
      </c>
      <c r="E83" s="21">
        <v>55377.56</v>
      </c>
      <c r="F83" s="9">
        <v>8508</v>
      </c>
      <c r="G83" s="9">
        <v>17</v>
      </c>
      <c r="H83" s="10">
        <v>45954</v>
      </c>
      <c r="I83" s="11" t="s">
        <v>28</v>
      </c>
    </row>
    <row r="84" spans="1:9" x14ac:dyDescent="0.3">
      <c r="A84" s="8">
        <f>IF(B84&lt;&gt;"",ROWS($B$6:B84),"")</f>
        <v>79</v>
      </c>
      <c r="B84" s="1" t="s">
        <v>216</v>
      </c>
      <c r="C84" s="1" t="s">
        <v>217</v>
      </c>
      <c r="D84" s="1" t="s">
        <v>161</v>
      </c>
      <c r="E84" s="21">
        <v>54366.200000000004</v>
      </c>
      <c r="F84" s="9">
        <v>8877</v>
      </c>
      <c r="G84" s="9">
        <v>16</v>
      </c>
      <c r="H84" s="10">
        <v>45674</v>
      </c>
      <c r="I84" s="11" t="s">
        <v>141</v>
      </c>
    </row>
    <row r="85" spans="1:9" x14ac:dyDescent="0.3">
      <c r="A85" s="8">
        <f>IF(B85&lt;&gt;"",ROWS($B$6:B85),"")</f>
        <v>80</v>
      </c>
      <c r="B85" s="1" t="s">
        <v>218</v>
      </c>
      <c r="C85" s="1" t="s">
        <v>219</v>
      </c>
      <c r="D85" s="1" t="s">
        <v>31</v>
      </c>
      <c r="E85" s="21">
        <v>52047.519999999997</v>
      </c>
      <c r="F85" s="9">
        <v>8052</v>
      </c>
      <c r="G85" s="9">
        <v>17</v>
      </c>
      <c r="H85" s="10">
        <v>45940</v>
      </c>
      <c r="I85" s="11" t="s">
        <v>28</v>
      </c>
    </row>
    <row r="86" spans="1:9" x14ac:dyDescent="0.3">
      <c r="A86" s="8">
        <f>IF(B86&lt;&gt;"",ROWS($B$6:B86),"")</f>
        <v>81</v>
      </c>
      <c r="B86" s="1" t="s">
        <v>220</v>
      </c>
      <c r="C86" s="1" t="s">
        <v>221</v>
      </c>
      <c r="D86" s="1" t="s">
        <v>31</v>
      </c>
      <c r="E86" s="21">
        <v>51162.39</v>
      </c>
      <c r="F86" s="9">
        <v>6798</v>
      </c>
      <c r="G86" s="9">
        <v>12</v>
      </c>
      <c r="H86" s="10">
        <v>46017</v>
      </c>
      <c r="I86" s="11" t="s">
        <v>63</v>
      </c>
    </row>
    <row r="87" spans="1:9" x14ac:dyDescent="0.3">
      <c r="A87" s="8">
        <f>IF(B87&lt;&gt;"",ROWS($B$6:B87),"")</f>
        <v>82</v>
      </c>
      <c r="B87" s="1" t="s">
        <v>222</v>
      </c>
      <c r="C87" s="1" t="s">
        <v>223</v>
      </c>
      <c r="D87" s="1" t="s">
        <v>31</v>
      </c>
      <c r="E87" s="21">
        <v>50940</v>
      </c>
      <c r="F87" s="9">
        <v>7627</v>
      </c>
      <c r="G87" s="9">
        <v>19</v>
      </c>
      <c r="H87" s="10">
        <v>45912</v>
      </c>
      <c r="I87" s="11" t="s">
        <v>147</v>
      </c>
    </row>
    <row r="88" spans="1:9" x14ac:dyDescent="0.3">
      <c r="A88" s="8">
        <f>IF(B88&lt;&gt;"",ROWS($B$6:B88),"")</f>
        <v>83</v>
      </c>
      <c r="B88" s="1" t="s">
        <v>224</v>
      </c>
      <c r="C88" s="1" t="s">
        <v>225</v>
      </c>
      <c r="D88" s="1" t="s">
        <v>31</v>
      </c>
      <c r="E88" s="21">
        <v>49773.49</v>
      </c>
      <c r="F88" s="9">
        <v>7783</v>
      </c>
      <c r="G88" s="9">
        <v>19</v>
      </c>
      <c r="H88" s="10">
        <v>45807</v>
      </c>
      <c r="I88" s="11" t="s">
        <v>52</v>
      </c>
    </row>
    <row r="89" spans="1:9" x14ac:dyDescent="0.3">
      <c r="A89" s="8">
        <f>IF(B89&lt;&gt;"",ROWS($B$6:B89),"")</f>
        <v>84</v>
      </c>
      <c r="B89" s="1" t="s">
        <v>226</v>
      </c>
      <c r="C89" s="1" t="s">
        <v>227</v>
      </c>
      <c r="D89" s="1" t="s">
        <v>119</v>
      </c>
      <c r="E89" s="21">
        <v>49043</v>
      </c>
      <c r="F89" s="9">
        <v>8907</v>
      </c>
      <c r="G89" s="9">
        <v>15</v>
      </c>
      <c r="H89" s="10">
        <v>45723</v>
      </c>
      <c r="I89" s="11" t="s">
        <v>147</v>
      </c>
    </row>
    <row r="90" spans="1:9" x14ac:dyDescent="0.3">
      <c r="A90" s="8">
        <f>IF(B90&lt;&gt;"",ROWS($B$6:B90),"")</f>
        <v>85</v>
      </c>
      <c r="B90" s="1" t="s">
        <v>228</v>
      </c>
      <c r="C90" s="1" t="s">
        <v>228</v>
      </c>
      <c r="D90" s="1" t="s">
        <v>27</v>
      </c>
      <c r="E90" s="21">
        <v>48410.41</v>
      </c>
      <c r="F90" s="9">
        <v>7085</v>
      </c>
      <c r="G90" s="9">
        <v>18</v>
      </c>
      <c r="H90" s="10">
        <v>45975</v>
      </c>
      <c r="I90" s="11" t="s">
        <v>205</v>
      </c>
    </row>
    <row r="91" spans="1:9" x14ac:dyDescent="0.3">
      <c r="A91" s="8">
        <f>IF(B91&lt;&gt;"",ROWS($B$6:B91),"")</f>
        <v>86</v>
      </c>
      <c r="B91" s="1" t="s">
        <v>229</v>
      </c>
      <c r="C91" s="1" t="s">
        <v>230</v>
      </c>
      <c r="D91" s="1" t="s">
        <v>231</v>
      </c>
      <c r="E91" s="21">
        <v>46654.770000000004</v>
      </c>
      <c r="F91" s="9">
        <v>7040</v>
      </c>
      <c r="G91" s="9">
        <v>19</v>
      </c>
      <c r="H91" s="10">
        <v>45919</v>
      </c>
      <c r="I91" s="11" t="s">
        <v>63</v>
      </c>
    </row>
    <row r="92" spans="1:9" x14ac:dyDescent="0.3">
      <c r="A92" s="8">
        <f>IF(B92&lt;&gt;"",ROWS($B$6:B92),"")</f>
        <v>87</v>
      </c>
      <c r="B92" s="1" t="s">
        <v>232</v>
      </c>
      <c r="C92" s="1" t="s">
        <v>233</v>
      </c>
      <c r="D92" s="1" t="s">
        <v>234</v>
      </c>
      <c r="E92" s="21">
        <v>46161.619999999995</v>
      </c>
      <c r="F92" s="9">
        <v>6532</v>
      </c>
      <c r="G92" s="9">
        <v>16</v>
      </c>
      <c r="H92" s="10">
        <v>45870</v>
      </c>
      <c r="I92" s="11" t="s">
        <v>63</v>
      </c>
    </row>
    <row r="93" spans="1:9" x14ac:dyDescent="0.3">
      <c r="A93" s="8">
        <f>IF(B93&lt;&gt;"",ROWS($B$6:B93),"")</f>
        <v>88</v>
      </c>
      <c r="B93" s="1" t="s">
        <v>235</v>
      </c>
      <c r="C93" s="1" t="s">
        <v>236</v>
      </c>
      <c r="D93" s="1" t="s">
        <v>31</v>
      </c>
      <c r="E93" s="21">
        <v>45931.88</v>
      </c>
      <c r="F93" s="9">
        <v>7240</v>
      </c>
      <c r="G93" s="9">
        <v>14</v>
      </c>
      <c r="H93" s="10">
        <v>45863</v>
      </c>
      <c r="I93" s="11" t="s">
        <v>28</v>
      </c>
    </row>
    <row r="94" spans="1:9" x14ac:dyDescent="0.3">
      <c r="A94" s="8">
        <f>IF(B94&lt;&gt;"",ROWS($B$6:B94),"")</f>
        <v>89</v>
      </c>
      <c r="B94" s="1" t="s">
        <v>237</v>
      </c>
      <c r="C94" s="1" t="s">
        <v>238</v>
      </c>
      <c r="D94" s="1" t="s">
        <v>31</v>
      </c>
      <c r="E94" s="21">
        <v>44492.770000000004</v>
      </c>
      <c r="F94" s="9">
        <v>7254</v>
      </c>
      <c r="G94" s="9">
        <v>15</v>
      </c>
      <c r="H94" s="10">
        <v>45877</v>
      </c>
      <c r="I94" s="11" t="s">
        <v>35</v>
      </c>
    </row>
    <row r="95" spans="1:9" x14ac:dyDescent="0.3">
      <c r="A95" s="8">
        <f>IF(B95&lt;&gt;"",ROWS($B$6:B95),"")</f>
        <v>90</v>
      </c>
      <c r="B95" s="1" t="s">
        <v>239</v>
      </c>
      <c r="C95" s="1" t="s">
        <v>240</v>
      </c>
      <c r="D95" s="1" t="s">
        <v>31</v>
      </c>
      <c r="E95" s="21">
        <v>43502.67</v>
      </c>
      <c r="F95" s="9">
        <v>6046</v>
      </c>
      <c r="G95" s="9">
        <v>15</v>
      </c>
      <c r="H95" s="10">
        <v>45772</v>
      </c>
      <c r="I95" s="11" t="s">
        <v>32</v>
      </c>
    </row>
    <row r="96" spans="1:9" x14ac:dyDescent="0.3">
      <c r="A96" s="8">
        <f>IF(B96&lt;&gt;"",ROWS($B$6:B96),"")</f>
        <v>91</v>
      </c>
      <c r="B96" s="1" t="s">
        <v>241</v>
      </c>
      <c r="C96" s="1" t="s">
        <v>242</v>
      </c>
      <c r="D96" s="1" t="s">
        <v>31</v>
      </c>
      <c r="E96" s="21">
        <v>43476.29</v>
      </c>
      <c r="F96" s="9">
        <v>6634</v>
      </c>
      <c r="G96" s="9">
        <v>12</v>
      </c>
      <c r="H96" s="10">
        <v>45709</v>
      </c>
      <c r="I96" s="11" t="s">
        <v>28</v>
      </c>
    </row>
    <row r="97" spans="1:9" x14ac:dyDescent="0.3">
      <c r="A97" s="8">
        <f>IF(B97&lt;&gt;"",ROWS($B$6:B97),"")</f>
        <v>92</v>
      </c>
      <c r="B97" s="1" t="s">
        <v>243</v>
      </c>
      <c r="C97" s="1" t="s">
        <v>244</v>
      </c>
      <c r="D97" s="1" t="s">
        <v>31</v>
      </c>
      <c r="E97" s="21">
        <v>43230.590000000004</v>
      </c>
      <c r="F97" s="9">
        <v>6958</v>
      </c>
      <c r="G97" s="9">
        <v>16</v>
      </c>
      <c r="H97" s="10">
        <v>45632</v>
      </c>
      <c r="I97" s="11" t="s">
        <v>52</v>
      </c>
    </row>
    <row r="98" spans="1:9" x14ac:dyDescent="0.3">
      <c r="A98" s="8">
        <f>IF(B98&lt;&gt;"",ROWS($B$6:B98),"")</f>
        <v>93</v>
      </c>
      <c r="B98" s="1" t="s">
        <v>245</v>
      </c>
      <c r="C98" s="1" t="s">
        <v>245</v>
      </c>
      <c r="D98" s="1" t="s">
        <v>27</v>
      </c>
      <c r="E98" s="21">
        <v>40648</v>
      </c>
      <c r="F98" s="9">
        <v>6212</v>
      </c>
      <c r="G98" s="9">
        <v>14</v>
      </c>
      <c r="H98" s="10">
        <v>45989</v>
      </c>
      <c r="I98" s="11" t="s">
        <v>246</v>
      </c>
    </row>
    <row r="99" spans="1:9" x14ac:dyDescent="0.3">
      <c r="A99" s="8">
        <f>IF(B99&lt;&gt;"",ROWS($B$6:B99),"")</f>
        <v>94</v>
      </c>
      <c r="B99" s="1" t="s">
        <v>247</v>
      </c>
      <c r="C99" s="1" t="s">
        <v>248</v>
      </c>
      <c r="D99" s="1" t="s">
        <v>31</v>
      </c>
      <c r="E99" s="21">
        <v>40160.449999999997</v>
      </c>
      <c r="F99" s="9">
        <v>5861</v>
      </c>
      <c r="G99" s="9">
        <v>15</v>
      </c>
      <c r="H99" s="10">
        <v>45807</v>
      </c>
      <c r="I99" s="11" t="s">
        <v>104</v>
      </c>
    </row>
    <row r="100" spans="1:9" x14ac:dyDescent="0.3">
      <c r="A100" s="8">
        <f>IF(B100&lt;&gt;"",ROWS($B$6:B100),"")</f>
        <v>95</v>
      </c>
      <c r="B100" s="1" t="s">
        <v>249</v>
      </c>
      <c r="C100" s="1" t="s">
        <v>250</v>
      </c>
      <c r="D100" s="1" t="s">
        <v>31</v>
      </c>
      <c r="E100" s="21">
        <v>39452.35</v>
      </c>
      <c r="F100" s="9">
        <v>6536</v>
      </c>
      <c r="G100" s="9">
        <v>19</v>
      </c>
      <c r="H100" s="10">
        <v>45828</v>
      </c>
      <c r="I100" s="11" t="s">
        <v>104</v>
      </c>
    </row>
    <row r="101" spans="1:9" x14ac:dyDescent="0.3">
      <c r="A101" s="8">
        <f>IF(B101&lt;&gt;"",ROWS($B$6:B101),"")</f>
        <v>96</v>
      </c>
      <c r="B101" s="1" t="s">
        <v>251</v>
      </c>
      <c r="C101" s="1" t="s">
        <v>251</v>
      </c>
      <c r="D101" s="1" t="s">
        <v>27</v>
      </c>
      <c r="E101" s="21">
        <v>39012</v>
      </c>
      <c r="F101" s="9">
        <v>6277</v>
      </c>
      <c r="G101" s="9">
        <v>6</v>
      </c>
      <c r="H101" s="10">
        <v>45975</v>
      </c>
      <c r="I101" s="11" t="s">
        <v>252</v>
      </c>
    </row>
    <row r="102" spans="1:9" x14ac:dyDescent="0.3">
      <c r="A102" s="8">
        <f>IF(B102&lt;&gt;"",ROWS($B$6:B102),"")</f>
        <v>97</v>
      </c>
      <c r="B102" s="1" t="s">
        <v>253</v>
      </c>
      <c r="C102" s="1" t="s">
        <v>254</v>
      </c>
      <c r="D102" s="1" t="s">
        <v>31</v>
      </c>
      <c r="E102" s="21">
        <v>37108.68</v>
      </c>
      <c r="F102" s="9">
        <v>5114</v>
      </c>
      <c r="G102" s="9">
        <v>15</v>
      </c>
      <c r="H102" s="10">
        <v>45849</v>
      </c>
      <c r="I102" s="11" t="s">
        <v>28</v>
      </c>
    </row>
    <row r="103" spans="1:9" x14ac:dyDescent="0.3">
      <c r="A103" s="8">
        <f>IF(B103&lt;&gt;"",ROWS($B$6:B103),"")</f>
        <v>98</v>
      </c>
      <c r="B103" s="1" t="s">
        <v>255</v>
      </c>
      <c r="C103" s="1" t="s">
        <v>256</v>
      </c>
      <c r="D103" s="1" t="s">
        <v>31</v>
      </c>
      <c r="E103" s="21">
        <v>35973</v>
      </c>
      <c r="F103" s="9">
        <v>6879</v>
      </c>
      <c r="G103" s="9">
        <v>1</v>
      </c>
      <c r="H103" s="10">
        <v>45779</v>
      </c>
      <c r="I103" s="11" t="s">
        <v>147</v>
      </c>
    </row>
    <row r="104" spans="1:9" x14ac:dyDescent="0.3">
      <c r="A104" s="8">
        <f>IF(B104&lt;&gt;"",ROWS($B$6:B104),"")</f>
        <v>99</v>
      </c>
      <c r="B104" s="1" t="s">
        <v>257</v>
      </c>
      <c r="C104" s="1" t="s">
        <v>258</v>
      </c>
      <c r="D104" s="1" t="s">
        <v>31</v>
      </c>
      <c r="E104" s="21">
        <v>35537.24</v>
      </c>
      <c r="F104" s="9">
        <v>5204</v>
      </c>
      <c r="G104" s="9">
        <v>14</v>
      </c>
      <c r="H104" s="10">
        <v>45786</v>
      </c>
      <c r="I104" s="11" t="s">
        <v>28</v>
      </c>
    </row>
    <row r="105" spans="1:9" x14ac:dyDescent="0.3">
      <c r="A105" s="8">
        <f>IF(B105&lt;&gt;"",ROWS($B$6:B105),"")</f>
        <v>100</v>
      </c>
      <c r="B105" s="1" t="s">
        <v>259</v>
      </c>
      <c r="C105" s="1" t="s">
        <v>260</v>
      </c>
      <c r="D105" s="1" t="s">
        <v>185</v>
      </c>
      <c r="E105" s="21">
        <v>35466.35</v>
      </c>
      <c r="F105" s="9">
        <v>5153</v>
      </c>
      <c r="G105" s="9">
        <v>16</v>
      </c>
      <c r="H105" s="10">
        <v>45975</v>
      </c>
      <c r="I105" s="11" t="s">
        <v>47</v>
      </c>
    </row>
    <row r="106" spans="1:9" x14ac:dyDescent="0.3">
      <c r="A106" s="8">
        <f>IF(B106&lt;&gt;"",ROWS($B$6:B106),"")</f>
        <v>101</v>
      </c>
      <c r="B106" s="1" t="s">
        <v>261</v>
      </c>
      <c r="C106" s="1" t="s">
        <v>262</v>
      </c>
      <c r="D106" s="1" t="s">
        <v>119</v>
      </c>
      <c r="E106" s="21">
        <v>34960.600000000013</v>
      </c>
      <c r="F106" s="9">
        <v>6959</v>
      </c>
      <c r="G106" s="9">
        <v>17</v>
      </c>
      <c r="H106" s="10">
        <v>45667</v>
      </c>
      <c r="I106" s="11" t="s">
        <v>28</v>
      </c>
    </row>
    <row r="107" spans="1:9" x14ac:dyDescent="0.3">
      <c r="A107" s="8">
        <f>IF(B107&lt;&gt;"",ROWS($B$6:B107),"")</f>
        <v>102</v>
      </c>
      <c r="B107" s="1" t="s">
        <v>263</v>
      </c>
      <c r="C107" s="1" t="s">
        <v>264</v>
      </c>
      <c r="D107" s="1" t="s">
        <v>31</v>
      </c>
      <c r="E107" s="21">
        <v>34836</v>
      </c>
      <c r="F107" s="9">
        <v>4866</v>
      </c>
      <c r="G107" s="9">
        <v>20</v>
      </c>
      <c r="H107" s="10">
        <v>45996</v>
      </c>
      <c r="I107" s="11" t="s">
        <v>147</v>
      </c>
    </row>
    <row r="108" spans="1:9" x14ac:dyDescent="0.3">
      <c r="A108" s="8">
        <f>IF(B108&lt;&gt;"",ROWS($B$6:B108),"")</f>
        <v>103</v>
      </c>
      <c r="B108" s="1" t="s">
        <v>265</v>
      </c>
      <c r="C108" s="1" t="s">
        <v>266</v>
      </c>
      <c r="D108" s="1" t="s">
        <v>267</v>
      </c>
      <c r="E108" s="21">
        <v>34740.92</v>
      </c>
      <c r="F108" s="9">
        <v>7092</v>
      </c>
      <c r="G108" s="9">
        <v>17</v>
      </c>
      <c r="H108" s="10">
        <v>45814</v>
      </c>
      <c r="I108" s="11" t="s">
        <v>28</v>
      </c>
    </row>
    <row r="109" spans="1:9" x14ac:dyDescent="0.3">
      <c r="A109" s="8">
        <f>IF(B109&lt;&gt;"",ROWS($B$6:B109),"")</f>
        <v>104</v>
      </c>
      <c r="B109" s="1" t="s">
        <v>268</v>
      </c>
      <c r="C109" s="1" t="s">
        <v>268</v>
      </c>
      <c r="D109" s="1" t="s">
        <v>269</v>
      </c>
      <c r="E109" s="21">
        <v>34437.200000000004</v>
      </c>
      <c r="F109" s="9">
        <v>5373</v>
      </c>
      <c r="G109" s="9">
        <v>23</v>
      </c>
      <c r="H109" s="10">
        <v>45926</v>
      </c>
      <c r="I109" s="11" t="s">
        <v>59</v>
      </c>
    </row>
    <row r="110" spans="1:9" x14ac:dyDescent="0.3">
      <c r="A110" s="8">
        <f>IF(B110&lt;&gt;"",ROWS($B$6:B110),"")</f>
        <v>105</v>
      </c>
      <c r="B110" s="1" t="s">
        <v>270</v>
      </c>
      <c r="C110" s="1" t="s">
        <v>271</v>
      </c>
      <c r="D110" s="1" t="s">
        <v>185</v>
      </c>
      <c r="E110" s="21">
        <v>33563.47</v>
      </c>
      <c r="F110" s="9">
        <v>4386</v>
      </c>
      <c r="G110" s="9">
        <v>9</v>
      </c>
      <c r="H110" s="10">
        <v>45611</v>
      </c>
      <c r="I110" s="11" t="s">
        <v>47</v>
      </c>
    </row>
    <row r="111" spans="1:9" x14ac:dyDescent="0.3">
      <c r="A111" s="8">
        <f>IF(B111&lt;&gt;"",ROWS($B$6:B111),"")</f>
        <v>106</v>
      </c>
      <c r="B111" s="1" t="s">
        <v>272</v>
      </c>
      <c r="C111" s="1" t="s">
        <v>273</v>
      </c>
      <c r="D111" s="1" t="s">
        <v>31</v>
      </c>
      <c r="E111" s="21">
        <v>33420.07</v>
      </c>
      <c r="F111" s="9">
        <v>5444</v>
      </c>
      <c r="G111" s="9">
        <v>17</v>
      </c>
      <c r="H111" s="10">
        <v>45807</v>
      </c>
      <c r="I111" s="11" t="s">
        <v>63</v>
      </c>
    </row>
    <row r="112" spans="1:9" x14ac:dyDescent="0.3">
      <c r="A112" s="8">
        <f>IF(B112&lt;&gt;"",ROWS($B$6:B112),"")</f>
        <v>107</v>
      </c>
      <c r="B112" s="1" t="s">
        <v>274</v>
      </c>
      <c r="C112" s="1" t="s">
        <v>275</v>
      </c>
      <c r="D112" s="1" t="s">
        <v>119</v>
      </c>
      <c r="E112" s="21">
        <v>32498.319999999996</v>
      </c>
      <c r="F112" s="9">
        <v>7257</v>
      </c>
      <c r="G112" s="9">
        <v>19</v>
      </c>
      <c r="H112" s="10">
        <v>45794</v>
      </c>
      <c r="I112" s="11" t="s">
        <v>28</v>
      </c>
    </row>
    <row r="113" spans="1:9" x14ac:dyDescent="0.3">
      <c r="A113" s="8">
        <f>IF(B113&lt;&gt;"",ROWS($B$6:B113),"")</f>
        <v>108</v>
      </c>
      <c r="B113" s="1" t="s">
        <v>276</v>
      </c>
      <c r="C113" s="1" t="s">
        <v>277</v>
      </c>
      <c r="D113" s="1" t="s">
        <v>31</v>
      </c>
      <c r="E113" s="21">
        <v>32323.58</v>
      </c>
      <c r="F113" s="9">
        <v>4910</v>
      </c>
      <c r="G113" s="9">
        <v>18</v>
      </c>
      <c r="H113" s="10">
        <v>45695</v>
      </c>
      <c r="I113" s="11" t="s">
        <v>35</v>
      </c>
    </row>
    <row r="114" spans="1:9" x14ac:dyDescent="0.3">
      <c r="A114" s="8">
        <f>IF(B114&lt;&gt;"",ROWS($B$6:B114),"")</f>
        <v>109</v>
      </c>
      <c r="B114" s="1" t="s">
        <v>278</v>
      </c>
      <c r="C114" s="1" t="s">
        <v>279</v>
      </c>
      <c r="D114" s="1" t="s">
        <v>31</v>
      </c>
      <c r="E114" s="21">
        <v>32132.79</v>
      </c>
      <c r="F114" s="9">
        <v>5742</v>
      </c>
      <c r="G114" s="9">
        <v>21</v>
      </c>
      <c r="H114" s="10">
        <v>45737</v>
      </c>
      <c r="I114" s="11" t="s">
        <v>35</v>
      </c>
    </row>
    <row r="115" spans="1:9" x14ac:dyDescent="0.3">
      <c r="A115" s="8">
        <f>IF(B115&lt;&gt;"",ROWS($B$6:B115),"")</f>
        <v>110</v>
      </c>
      <c r="B115" s="1" t="s">
        <v>280</v>
      </c>
      <c r="C115" s="1" t="s">
        <v>281</v>
      </c>
      <c r="D115" s="1" t="s">
        <v>140</v>
      </c>
      <c r="E115" s="21">
        <v>30945.630000000005</v>
      </c>
      <c r="F115" s="9">
        <v>5273</v>
      </c>
      <c r="G115" s="9">
        <v>14</v>
      </c>
      <c r="H115" s="10">
        <v>45919</v>
      </c>
      <c r="I115" s="11" t="s">
        <v>282</v>
      </c>
    </row>
    <row r="116" spans="1:9" x14ac:dyDescent="0.3">
      <c r="A116" s="8">
        <f>IF(B116&lt;&gt;"",ROWS($B$6:B116),"")</f>
        <v>111</v>
      </c>
      <c r="B116" s="1" t="s">
        <v>283</v>
      </c>
      <c r="C116" s="1" t="s">
        <v>284</v>
      </c>
      <c r="D116" s="1" t="s">
        <v>31</v>
      </c>
      <c r="E116" s="21">
        <v>30127.06</v>
      </c>
      <c r="F116" s="9">
        <v>4349</v>
      </c>
      <c r="G116" s="9">
        <v>12</v>
      </c>
      <c r="H116" s="10">
        <v>45695</v>
      </c>
      <c r="I116" s="11" t="s">
        <v>28</v>
      </c>
    </row>
    <row r="117" spans="1:9" x14ac:dyDescent="0.3">
      <c r="A117" s="8">
        <f>IF(B117&lt;&gt;"",ROWS($B$6:B117),"")</f>
        <v>112</v>
      </c>
      <c r="B117" s="1" t="s">
        <v>285</v>
      </c>
      <c r="C117" s="1" t="s">
        <v>286</v>
      </c>
      <c r="D117" s="1" t="s">
        <v>31</v>
      </c>
      <c r="E117" s="21">
        <v>29884.989999999998</v>
      </c>
      <c r="F117" s="9">
        <v>4590</v>
      </c>
      <c r="G117" s="9">
        <v>20</v>
      </c>
      <c r="H117" s="10">
        <v>45751</v>
      </c>
      <c r="I117" s="11" t="s">
        <v>52</v>
      </c>
    </row>
    <row r="118" spans="1:9" x14ac:dyDescent="0.3">
      <c r="A118" s="8">
        <f>IF(B118&lt;&gt;"",ROWS($B$6:B118),"")</f>
        <v>113</v>
      </c>
      <c r="B118" s="1" t="s">
        <v>287</v>
      </c>
      <c r="C118" s="1" t="s">
        <v>288</v>
      </c>
      <c r="D118" s="1" t="s">
        <v>119</v>
      </c>
      <c r="E118" s="21">
        <v>29566.879999999997</v>
      </c>
      <c r="F118" s="9">
        <v>5232</v>
      </c>
      <c r="G118" s="9">
        <v>20</v>
      </c>
      <c r="H118" s="10">
        <v>45975</v>
      </c>
      <c r="I118" s="11" t="s">
        <v>28</v>
      </c>
    </row>
    <row r="119" spans="1:9" x14ac:dyDescent="0.3">
      <c r="A119" s="8">
        <f>IF(B119&lt;&gt;"",ROWS($B$6:B119),"")</f>
        <v>114</v>
      </c>
      <c r="B119" s="1" t="s">
        <v>289</v>
      </c>
      <c r="C119" s="1" t="s">
        <v>290</v>
      </c>
      <c r="D119" s="1" t="s">
        <v>291</v>
      </c>
      <c r="E119" s="21">
        <v>29368.690000000002</v>
      </c>
      <c r="F119" s="9">
        <v>6247</v>
      </c>
      <c r="G119" s="9">
        <v>18</v>
      </c>
      <c r="H119" s="10">
        <v>45807</v>
      </c>
      <c r="I119" s="11" t="s">
        <v>104</v>
      </c>
    </row>
    <row r="120" spans="1:9" x14ac:dyDescent="0.3">
      <c r="A120" s="8">
        <f>IF(B120&lt;&gt;"",ROWS($B$6:B120),"")</f>
        <v>115</v>
      </c>
      <c r="B120" s="1" t="s">
        <v>292</v>
      </c>
      <c r="C120" s="1" t="s">
        <v>293</v>
      </c>
      <c r="D120" s="1" t="s">
        <v>294</v>
      </c>
      <c r="E120" s="21">
        <v>28566.26</v>
      </c>
      <c r="F120" s="9">
        <v>5417</v>
      </c>
      <c r="G120" s="9">
        <v>22</v>
      </c>
      <c r="H120" s="10">
        <v>45765</v>
      </c>
      <c r="I120" s="11" t="s">
        <v>135</v>
      </c>
    </row>
    <row r="121" spans="1:9" x14ac:dyDescent="0.3">
      <c r="A121" s="8">
        <f>IF(B121&lt;&gt;"",ROWS($B$6:B121),"")</f>
        <v>116</v>
      </c>
      <c r="B121" s="1" t="s">
        <v>295</v>
      </c>
      <c r="C121" s="1" t="s">
        <v>296</v>
      </c>
      <c r="D121" s="1" t="s">
        <v>297</v>
      </c>
      <c r="E121" s="21">
        <v>27901.759999999998</v>
      </c>
      <c r="F121" s="9">
        <v>4722</v>
      </c>
      <c r="G121" s="9">
        <v>16</v>
      </c>
      <c r="H121" s="10">
        <v>45891</v>
      </c>
      <c r="I121" s="11" t="s">
        <v>104</v>
      </c>
    </row>
    <row r="122" spans="1:9" x14ac:dyDescent="0.3">
      <c r="A122" s="8">
        <f>IF(B122&lt;&gt;"",ROWS($B$6:B122),"")</f>
        <v>117</v>
      </c>
      <c r="B122" s="1" t="s">
        <v>298</v>
      </c>
      <c r="C122" s="1" t="s">
        <v>299</v>
      </c>
      <c r="D122" s="1" t="s">
        <v>161</v>
      </c>
      <c r="E122" s="21">
        <v>27325.710000000003</v>
      </c>
      <c r="F122" s="9">
        <v>5495</v>
      </c>
      <c r="G122" s="9">
        <v>18</v>
      </c>
      <c r="H122" s="10">
        <v>45786</v>
      </c>
      <c r="I122" s="11" t="s">
        <v>300</v>
      </c>
    </row>
    <row r="123" spans="1:9" x14ac:dyDescent="0.3">
      <c r="A123" s="8">
        <f>IF(B123&lt;&gt;"",ROWS($B$6:B123),"")</f>
        <v>118</v>
      </c>
      <c r="B123" s="1" t="s">
        <v>301</v>
      </c>
      <c r="C123" s="1" t="s">
        <v>302</v>
      </c>
      <c r="D123" s="1" t="s">
        <v>31</v>
      </c>
      <c r="E123" s="21">
        <v>27053.129999999997</v>
      </c>
      <c r="F123" s="9">
        <v>4516</v>
      </c>
      <c r="G123" s="9">
        <v>15</v>
      </c>
      <c r="H123" s="10">
        <v>45891</v>
      </c>
      <c r="I123" s="11" t="s">
        <v>52</v>
      </c>
    </row>
    <row r="124" spans="1:9" x14ac:dyDescent="0.3">
      <c r="A124" s="8">
        <f>IF(B124&lt;&gt;"",ROWS($B$6:B124),"")</f>
        <v>119</v>
      </c>
      <c r="B124" s="1" t="s">
        <v>303</v>
      </c>
      <c r="C124" s="1" t="s">
        <v>304</v>
      </c>
      <c r="D124" s="1" t="s">
        <v>161</v>
      </c>
      <c r="E124" s="21">
        <v>26338</v>
      </c>
      <c r="F124" s="9">
        <v>4208</v>
      </c>
      <c r="G124" s="9">
        <v>17</v>
      </c>
      <c r="H124" s="10">
        <v>45877</v>
      </c>
      <c r="I124" s="11" t="s">
        <v>147</v>
      </c>
    </row>
    <row r="125" spans="1:9" x14ac:dyDescent="0.3">
      <c r="A125" s="8">
        <f>IF(B125&lt;&gt;"",ROWS($B$6:B125),"")</f>
        <v>120</v>
      </c>
      <c r="B125" s="1" t="s">
        <v>305</v>
      </c>
      <c r="C125" s="1" t="s">
        <v>306</v>
      </c>
      <c r="D125" s="1" t="s">
        <v>99</v>
      </c>
      <c r="E125" s="21">
        <v>25402.920000000002</v>
      </c>
      <c r="F125" s="9">
        <v>4604</v>
      </c>
      <c r="G125" s="9">
        <v>17</v>
      </c>
      <c r="H125" s="10">
        <v>45716</v>
      </c>
      <c r="I125" s="11" t="s">
        <v>28</v>
      </c>
    </row>
    <row r="126" spans="1:9" x14ac:dyDescent="0.3">
      <c r="A126" s="8">
        <f>IF(B126&lt;&gt;"",ROWS($B$6:B126),"")</f>
        <v>121</v>
      </c>
      <c r="B126" s="1" t="s">
        <v>307</v>
      </c>
      <c r="C126" s="1" t="s">
        <v>308</v>
      </c>
      <c r="D126" s="1" t="s">
        <v>309</v>
      </c>
      <c r="E126" s="21">
        <v>25209.63</v>
      </c>
      <c r="F126" s="9">
        <v>4725</v>
      </c>
      <c r="G126" s="9">
        <v>19</v>
      </c>
      <c r="H126" s="10">
        <v>45695</v>
      </c>
      <c r="I126" s="11" t="s">
        <v>28</v>
      </c>
    </row>
    <row r="127" spans="1:9" x14ac:dyDescent="0.3">
      <c r="A127" s="8">
        <f>IF(B127&lt;&gt;"",ROWS($B$6:B127),"")</f>
        <v>122</v>
      </c>
      <c r="B127" s="1" t="s">
        <v>310</v>
      </c>
      <c r="C127" s="1" t="s">
        <v>311</v>
      </c>
      <c r="D127" s="1" t="s">
        <v>119</v>
      </c>
      <c r="E127" s="21">
        <v>24082</v>
      </c>
      <c r="F127" s="9">
        <v>4519</v>
      </c>
      <c r="G127" s="9">
        <v>16</v>
      </c>
      <c r="H127" s="10">
        <v>45919</v>
      </c>
      <c r="I127" s="11" t="s">
        <v>147</v>
      </c>
    </row>
    <row r="128" spans="1:9" x14ac:dyDescent="0.3">
      <c r="A128" s="8">
        <f>IF(B128&lt;&gt;"",ROWS($B$6:B128),"")</f>
        <v>123</v>
      </c>
      <c r="B128" s="1" t="s">
        <v>312</v>
      </c>
      <c r="C128" s="1" t="s">
        <v>312</v>
      </c>
      <c r="D128" s="1" t="s">
        <v>27</v>
      </c>
      <c r="E128" s="21">
        <v>23819.33</v>
      </c>
      <c r="F128" s="9">
        <v>3437</v>
      </c>
      <c r="G128" s="9">
        <v>6</v>
      </c>
      <c r="H128" s="10">
        <v>45695</v>
      </c>
      <c r="I128" s="11" t="s">
        <v>313</v>
      </c>
    </row>
    <row r="129" spans="1:9" x14ac:dyDescent="0.3">
      <c r="A129" s="8">
        <f>IF(B129&lt;&gt;"",ROWS($B$6:B129),"")</f>
        <v>124</v>
      </c>
      <c r="B129" s="1" t="s">
        <v>314</v>
      </c>
      <c r="C129" s="1" t="s">
        <v>315</v>
      </c>
      <c r="D129" s="1" t="s">
        <v>31</v>
      </c>
      <c r="E129" s="21">
        <v>23697.439999999999</v>
      </c>
      <c r="F129" s="9">
        <v>3650</v>
      </c>
      <c r="G129" s="9">
        <v>19</v>
      </c>
      <c r="H129" s="10">
        <v>45898</v>
      </c>
      <c r="I129" s="11" t="s">
        <v>35</v>
      </c>
    </row>
    <row r="130" spans="1:9" x14ac:dyDescent="0.3">
      <c r="A130" s="8">
        <f>IF(B130&lt;&gt;"",ROWS($B$6:B130),"")</f>
        <v>125</v>
      </c>
      <c r="B130" s="1" t="s">
        <v>316</v>
      </c>
      <c r="C130" s="1" t="s">
        <v>317</v>
      </c>
      <c r="D130" s="1" t="s">
        <v>318</v>
      </c>
      <c r="E130" s="21">
        <v>23483.3</v>
      </c>
      <c r="F130" s="9">
        <v>3823</v>
      </c>
      <c r="G130" s="9">
        <v>17</v>
      </c>
      <c r="H130" s="10">
        <v>45674</v>
      </c>
      <c r="I130" s="11" t="s">
        <v>104</v>
      </c>
    </row>
    <row r="131" spans="1:9" x14ac:dyDescent="0.3">
      <c r="A131" s="8">
        <f>IF(B131&lt;&gt;"",ROWS($B$6:B131),"")</f>
        <v>126</v>
      </c>
      <c r="B131" s="1" t="s">
        <v>319</v>
      </c>
      <c r="C131" s="1" t="s">
        <v>320</v>
      </c>
      <c r="D131" s="1" t="s">
        <v>119</v>
      </c>
      <c r="E131" s="21">
        <v>23442.25</v>
      </c>
      <c r="F131" s="9">
        <v>4582</v>
      </c>
      <c r="G131" s="9">
        <v>18</v>
      </c>
      <c r="H131" s="10">
        <v>45912</v>
      </c>
      <c r="I131" s="11" t="s">
        <v>28</v>
      </c>
    </row>
    <row r="132" spans="1:9" x14ac:dyDescent="0.3">
      <c r="A132" s="8">
        <f>IF(B132&lt;&gt;"",ROWS($B$6:B132),"")</f>
        <v>127</v>
      </c>
      <c r="B132" s="1" t="s">
        <v>321</v>
      </c>
      <c r="C132" s="1" t="s">
        <v>322</v>
      </c>
      <c r="D132" s="1" t="s">
        <v>185</v>
      </c>
      <c r="E132" s="21">
        <v>22768.16</v>
      </c>
      <c r="F132" s="9">
        <v>3213</v>
      </c>
      <c r="G132" s="9">
        <v>13</v>
      </c>
      <c r="H132" s="10">
        <v>45667</v>
      </c>
      <c r="I132" s="11" t="s">
        <v>28</v>
      </c>
    </row>
    <row r="133" spans="1:9" x14ac:dyDescent="0.3">
      <c r="A133" s="8">
        <f>IF(B133&lt;&gt;"",ROWS($B$6:B133),"")</f>
        <v>128</v>
      </c>
      <c r="B133" s="1" t="s">
        <v>323</v>
      </c>
      <c r="C133" s="1" t="s">
        <v>324</v>
      </c>
      <c r="D133" s="1" t="s">
        <v>31</v>
      </c>
      <c r="E133" s="21">
        <v>22578.44</v>
      </c>
      <c r="F133" s="9">
        <v>3514</v>
      </c>
      <c r="G133" s="9">
        <v>9</v>
      </c>
      <c r="H133" s="10">
        <v>45639</v>
      </c>
      <c r="I133" s="11" t="s">
        <v>32</v>
      </c>
    </row>
    <row r="134" spans="1:9" x14ac:dyDescent="0.3">
      <c r="A134" s="8">
        <f>IF(B134&lt;&gt;"",ROWS($B$6:B134),"")</f>
        <v>129</v>
      </c>
      <c r="B134" s="1" t="s">
        <v>325</v>
      </c>
      <c r="C134" s="1" t="s">
        <v>326</v>
      </c>
      <c r="D134" s="1" t="s">
        <v>84</v>
      </c>
      <c r="E134" s="21">
        <v>20538.32</v>
      </c>
      <c r="F134" s="9">
        <v>3268</v>
      </c>
      <c r="G134" s="9">
        <v>13</v>
      </c>
      <c r="H134" s="10">
        <v>45730</v>
      </c>
      <c r="I134" s="11" t="s">
        <v>28</v>
      </c>
    </row>
    <row r="135" spans="1:9" x14ac:dyDescent="0.3">
      <c r="A135" s="8">
        <f>IF(B135&lt;&gt;"",ROWS($B$6:B135),"")</f>
        <v>130</v>
      </c>
      <c r="B135" s="1" t="s">
        <v>327</v>
      </c>
      <c r="C135" s="1" t="s">
        <v>328</v>
      </c>
      <c r="D135" s="1" t="s">
        <v>329</v>
      </c>
      <c r="E135" s="21">
        <v>20460.25</v>
      </c>
      <c r="F135" s="9">
        <v>3069</v>
      </c>
      <c r="G135" s="9">
        <v>13</v>
      </c>
      <c r="H135" s="10">
        <v>45954</v>
      </c>
      <c r="I135" s="11" t="s">
        <v>104</v>
      </c>
    </row>
    <row r="136" spans="1:9" x14ac:dyDescent="0.3">
      <c r="A136" s="8">
        <f>IF(B136&lt;&gt;"",ROWS($B$6:B136),"")</f>
        <v>131</v>
      </c>
      <c r="B136" s="1" t="s">
        <v>330</v>
      </c>
      <c r="C136" s="1" t="s">
        <v>331</v>
      </c>
      <c r="D136" s="1" t="s">
        <v>31</v>
      </c>
      <c r="E136" s="21">
        <v>19840.36</v>
      </c>
      <c r="F136" s="9">
        <v>2805</v>
      </c>
      <c r="G136" s="9">
        <v>11</v>
      </c>
      <c r="H136" s="10">
        <v>45688</v>
      </c>
      <c r="I136" s="11" t="s">
        <v>32</v>
      </c>
    </row>
    <row r="137" spans="1:9" x14ac:dyDescent="0.3">
      <c r="A137" s="8">
        <f>IF(B137&lt;&gt;"",ROWS($B$6:B137),"")</f>
        <v>132</v>
      </c>
      <c r="B137" s="1" t="s">
        <v>332</v>
      </c>
      <c r="C137" s="1" t="s">
        <v>333</v>
      </c>
      <c r="D137" s="1" t="s">
        <v>334</v>
      </c>
      <c r="E137" s="21">
        <v>19375</v>
      </c>
      <c r="F137" s="9">
        <v>4391</v>
      </c>
      <c r="G137" s="9">
        <v>18</v>
      </c>
      <c r="H137" s="10">
        <v>45758</v>
      </c>
      <c r="I137" s="11" t="s">
        <v>147</v>
      </c>
    </row>
    <row r="138" spans="1:9" x14ac:dyDescent="0.3">
      <c r="A138" s="8">
        <f>IF(B138&lt;&gt;"",ROWS($B$6:B138),"")</f>
        <v>133</v>
      </c>
      <c r="B138" s="1" t="s">
        <v>335</v>
      </c>
      <c r="C138" s="1" t="s">
        <v>336</v>
      </c>
      <c r="D138" s="1" t="s">
        <v>31</v>
      </c>
      <c r="E138" s="21">
        <v>19123.099999999999</v>
      </c>
      <c r="F138" s="9">
        <v>2794</v>
      </c>
      <c r="G138" s="9">
        <v>14</v>
      </c>
      <c r="H138" s="10">
        <v>45933</v>
      </c>
      <c r="I138" s="11" t="s">
        <v>104</v>
      </c>
    </row>
    <row r="139" spans="1:9" x14ac:dyDescent="0.3">
      <c r="A139" s="8">
        <f>IF(B139&lt;&gt;"",ROWS($B$6:B139),"")</f>
        <v>134</v>
      </c>
      <c r="B139" s="1" t="s">
        <v>337</v>
      </c>
      <c r="C139" s="1" t="s">
        <v>338</v>
      </c>
      <c r="D139" s="1" t="s">
        <v>339</v>
      </c>
      <c r="E139" s="21">
        <v>18782.510000000002</v>
      </c>
      <c r="F139" s="9">
        <v>2661</v>
      </c>
      <c r="G139" s="9">
        <v>13</v>
      </c>
      <c r="H139" s="10">
        <v>45926</v>
      </c>
      <c r="I139" s="11" t="s">
        <v>28</v>
      </c>
    </row>
    <row r="140" spans="1:9" x14ac:dyDescent="0.3">
      <c r="A140" s="8">
        <f>IF(B140&lt;&gt;"",ROWS($B$6:B140),"")</f>
        <v>135</v>
      </c>
      <c r="B140" s="1" t="s">
        <v>340</v>
      </c>
      <c r="C140" s="1" t="s">
        <v>341</v>
      </c>
      <c r="D140" s="1" t="s">
        <v>31</v>
      </c>
      <c r="E140" s="21">
        <v>18221.240000000002</v>
      </c>
      <c r="F140" s="9">
        <v>2554</v>
      </c>
      <c r="G140" s="9">
        <v>16</v>
      </c>
      <c r="H140" s="10">
        <v>45751</v>
      </c>
      <c r="I140" s="11" t="s">
        <v>135</v>
      </c>
    </row>
    <row r="141" spans="1:9" x14ac:dyDescent="0.3">
      <c r="A141" s="8">
        <f>IF(B141&lt;&gt;"",ROWS($B$6:B141),"")</f>
        <v>136</v>
      </c>
      <c r="B141" s="1" t="s">
        <v>342</v>
      </c>
      <c r="C141" s="1" t="s">
        <v>343</v>
      </c>
      <c r="D141" s="1" t="s">
        <v>31</v>
      </c>
      <c r="E141" s="21">
        <v>18093.38</v>
      </c>
      <c r="F141" s="9">
        <v>3042</v>
      </c>
      <c r="G141" s="9">
        <v>15</v>
      </c>
      <c r="H141" s="10">
        <v>45674</v>
      </c>
      <c r="I141" s="11" t="s">
        <v>35</v>
      </c>
    </row>
    <row r="142" spans="1:9" x14ac:dyDescent="0.3">
      <c r="A142" s="8">
        <f>IF(B142&lt;&gt;"",ROWS($B$6:B142),"")</f>
        <v>137</v>
      </c>
      <c r="B142" s="1" t="s">
        <v>344</v>
      </c>
      <c r="C142" s="1" t="s">
        <v>345</v>
      </c>
      <c r="D142" s="1" t="s">
        <v>31</v>
      </c>
      <c r="E142" s="21">
        <v>17747.34</v>
      </c>
      <c r="F142" s="9">
        <v>2750</v>
      </c>
      <c r="G142" s="9">
        <v>18</v>
      </c>
      <c r="H142" s="10">
        <v>45898</v>
      </c>
      <c r="I142" s="11" t="s">
        <v>63</v>
      </c>
    </row>
    <row r="143" spans="1:9" x14ac:dyDescent="0.3">
      <c r="A143" s="8">
        <f>IF(B143&lt;&gt;"",ROWS($B$6:B143),"")</f>
        <v>138</v>
      </c>
      <c r="B143" s="1" t="s">
        <v>346</v>
      </c>
      <c r="C143" s="1" t="s">
        <v>347</v>
      </c>
      <c r="D143" s="1" t="s">
        <v>31</v>
      </c>
      <c r="E143" s="21">
        <v>17419</v>
      </c>
      <c r="F143" s="9">
        <v>2765</v>
      </c>
      <c r="G143" s="9">
        <v>12</v>
      </c>
      <c r="H143" s="10">
        <v>45709</v>
      </c>
      <c r="I143" s="11" t="s">
        <v>147</v>
      </c>
    </row>
    <row r="144" spans="1:9" x14ac:dyDescent="0.3">
      <c r="A144" s="8">
        <f>IF(B144&lt;&gt;"",ROWS($B$6:B144),"")</f>
        <v>139</v>
      </c>
      <c r="B144" s="1" t="s">
        <v>348</v>
      </c>
      <c r="C144" s="1" t="s">
        <v>349</v>
      </c>
      <c r="D144" s="1" t="s">
        <v>31</v>
      </c>
      <c r="E144" s="21">
        <v>16766.530000000002</v>
      </c>
      <c r="F144" s="9">
        <v>2924</v>
      </c>
      <c r="G144" s="9">
        <v>15</v>
      </c>
      <c r="H144" s="10">
        <v>45737</v>
      </c>
      <c r="I144" s="11" t="s">
        <v>47</v>
      </c>
    </row>
    <row r="145" spans="1:9" x14ac:dyDescent="0.3">
      <c r="A145" s="8">
        <f>IF(B145&lt;&gt;"",ROWS($B$6:B145),"")</f>
        <v>140</v>
      </c>
      <c r="B145" s="1" t="s">
        <v>350</v>
      </c>
      <c r="C145" s="1" t="s">
        <v>350</v>
      </c>
      <c r="D145" s="1" t="s">
        <v>31</v>
      </c>
      <c r="E145" s="21">
        <v>16619.050000000003</v>
      </c>
      <c r="F145" s="9">
        <v>2533</v>
      </c>
      <c r="G145" s="9">
        <v>14</v>
      </c>
      <c r="H145" s="10">
        <v>45835</v>
      </c>
      <c r="I145" s="11" t="s">
        <v>52</v>
      </c>
    </row>
    <row r="146" spans="1:9" x14ac:dyDescent="0.3">
      <c r="A146" s="8">
        <f>IF(B146&lt;&gt;"",ROWS($B$6:B146),"")</f>
        <v>141</v>
      </c>
      <c r="B146" s="1" t="s">
        <v>351</v>
      </c>
      <c r="C146" s="1" t="s">
        <v>352</v>
      </c>
      <c r="D146" s="1" t="s">
        <v>31</v>
      </c>
      <c r="E146" s="21">
        <v>16282.86</v>
      </c>
      <c r="F146" s="9">
        <v>2297</v>
      </c>
      <c r="G146" s="9">
        <v>15</v>
      </c>
      <c r="H146" s="10">
        <v>45968</v>
      </c>
      <c r="I146" s="11" t="s">
        <v>135</v>
      </c>
    </row>
    <row r="147" spans="1:9" x14ac:dyDescent="0.3">
      <c r="A147" s="8">
        <f>IF(B147&lt;&gt;"",ROWS($B$6:B147),"")</f>
        <v>142</v>
      </c>
      <c r="B147" s="1" t="s">
        <v>353</v>
      </c>
      <c r="C147" s="1" t="s">
        <v>354</v>
      </c>
      <c r="D147" s="1" t="s">
        <v>119</v>
      </c>
      <c r="E147" s="21">
        <v>16263</v>
      </c>
      <c r="F147" s="9">
        <v>3439</v>
      </c>
      <c r="G147" s="9">
        <v>17</v>
      </c>
      <c r="H147" s="10">
        <v>45884</v>
      </c>
      <c r="I147" s="11" t="s">
        <v>147</v>
      </c>
    </row>
    <row r="148" spans="1:9" x14ac:dyDescent="0.3">
      <c r="A148" s="8">
        <f>IF(B148&lt;&gt;"",ROWS($B$6:B148),"")</f>
        <v>143</v>
      </c>
      <c r="B148" s="1" t="s">
        <v>355</v>
      </c>
      <c r="C148" s="1" t="s">
        <v>356</v>
      </c>
      <c r="D148" s="1" t="s">
        <v>119</v>
      </c>
      <c r="E148" s="21">
        <v>16225.57</v>
      </c>
      <c r="F148" s="9">
        <v>2479</v>
      </c>
      <c r="G148" s="9">
        <v>17</v>
      </c>
      <c r="H148" s="10">
        <v>45716</v>
      </c>
      <c r="I148" s="11" t="s">
        <v>47</v>
      </c>
    </row>
    <row r="149" spans="1:9" x14ac:dyDescent="0.3">
      <c r="A149" s="8">
        <f>IF(B149&lt;&gt;"",ROWS($B$6:B149),"")</f>
        <v>144</v>
      </c>
      <c r="B149" s="1" t="s">
        <v>357</v>
      </c>
      <c r="C149" s="1" t="s">
        <v>358</v>
      </c>
      <c r="D149" s="1" t="s">
        <v>31</v>
      </c>
      <c r="E149" s="21">
        <v>16158.22</v>
      </c>
      <c r="F149" s="9">
        <v>2468</v>
      </c>
      <c r="G149" s="9">
        <v>18</v>
      </c>
      <c r="H149" s="10">
        <v>45947</v>
      </c>
      <c r="I149" s="11" t="s">
        <v>28</v>
      </c>
    </row>
    <row r="150" spans="1:9" x14ac:dyDescent="0.3">
      <c r="A150" s="8">
        <f>IF(B150&lt;&gt;"",ROWS($B$6:B150),"")</f>
        <v>145</v>
      </c>
      <c r="B150" s="1" t="s">
        <v>359</v>
      </c>
      <c r="C150" s="1" t="s">
        <v>360</v>
      </c>
      <c r="D150" s="1" t="s">
        <v>31</v>
      </c>
      <c r="E150" s="21">
        <v>16052.06</v>
      </c>
      <c r="F150" s="9">
        <v>2674</v>
      </c>
      <c r="G150" s="9">
        <v>18</v>
      </c>
      <c r="H150" s="10">
        <v>45912</v>
      </c>
      <c r="I150" s="11" t="s">
        <v>28</v>
      </c>
    </row>
    <row r="151" spans="1:9" x14ac:dyDescent="0.3">
      <c r="A151" s="8">
        <f>IF(B151&lt;&gt;"",ROWS($B$6:B151),"")</f>
        <v>146</v>
      </c>
      <c r="B151" s="1" t="s">
        <v>361</v>
      </c>
      <c r="C151" s="1" t="s">
        <v>362</v>
      </c>
      <c r="D151" s="1" t="s">
        <v>203</v>
      </c>
      <c r="E151" s="21">
        <v>15965.400000000001</v>
      </c>
      <c r="F151" s="9">
        <v>2602</v>
      </c>
      <c r="G151" s="9">
        <v>17</v>
      </c>
      <c r="H151" s="10">
        <v>45961</v>
      </c>
      <c r="I151" s="11" t="s">
        <v>282</v>
      </c>
    </row>
    <row r="152" spans="1:9" x14ac:dyDescent="0.3">
      <c r="A152" s="8">
        <f>IF(B152&lt;&gt;"",ROWS($B$6:B152),"")</f>
        <v>147</v>
      </c>
      <c r="B152" s="1" t="s">
        <v>363</v>
      </c>
      <c r="C152" s="1" t="s">
        <v>364</v>
      </c>
      <c r="D152" s="1" t="s">
        <v>69</v>
      </c>
      <c r="E152" s="21">
        <v>15233.75</v>
      </c>
      <c r="F152" s="9">
        <v>2461</v>
      </c>
      <c r="G152" s="9">
        <v>8</v>
      </c>
      <c r="H152" s="10">
        <v>45709</v>
      </c>
      <c r="I152" s="11" t="s">
        <v>282</v>
      </c>
    </row>
    <row r="153" spans="1:9" x14ac:dyDescent="0.3">
      <c r="A153" s="8">
        <f>IF(B153&lt;&gt;"",ROWS($B$6:B153),"")</f>
        <v>148</v>
      </c>
      <c r="B153" s="1" t="s">
        <v>365</v>
      </c>
      <c r="C153" s="1" t="s">
        <v>366</v>
      </c>
      <c r="D153" s="1" t="s">
        <v>367</v>
      </c>
      <c r="E153" s="21">
        <v>14825.23</v>
      </c>
      <c r="F153" s="9">
        <v>2081</v>
      </c>
      <c r="G153" s="9">
        <v>20</v>
      </c>
      <c r="H153" s="10">
        <v>46003</v>
      </c>
      <c r="I153" s="11" t="s">
        <v>28</v>
      </c>
    </row>
    <row r="154" spans="1:9" x14ac:dyDescent="0.3">
      <c r="A154" s="8">
        <f>IF(B154&lt;&gt;"",ROWS($B$6:B154),"")</f>
        <v>149</v>
      </c>
      <c r="B154" s="1" t="s">
        <v>368</v>
      </c>
      <c r="C154" s="1" t="s">
        <v>368</v>
      </c>
      <c r="D154" s="1" t="s">
        <v>27</v>
      </c>
      <c r="E154" s="21">
        <v>14816.43</v>
      </c>
      <c r="F154" s="9">
        <v>3964</v>
      </c>
      <c r="G154" s="9">
        <v>21</v>
      </c>
      <c r="H154" s="10">
        <v>45793</v>
      </c>
      <c r="I154" s="11" t="s">
        <v>369</v>
      </c>
    </row>
    <row r="155" spans="1:9" x14ac:dyDescent="0.3">
      <c r="A155" s="8">
        <f>IF(B155&lt;&gt;"",ROWS($B$6:B155),"")</f>
        <v>150</v>
      </c>
      <c r="B155" s="1" t="s">
        <v>370</v>
      </c>
      <c r="C155" s="1" t="s">
        <v>371</v>
      </c>
      <c r="D155" s="1" t="s">
        <v>372</v>
      </c>
      <c r="E155" s="21">
        <v>14707</v>
      </c>
      <c r="F155" s="9">
        <v>2630</v>
      </c>
      <c r="G155" s="9">
        <v>17</v>
      </c>
      <c r="H155" s="10">
        <v>45772</v>
      </c>
      <c r="I155" s="11" t="s">
        <v>147</v>
      </c>
    </row>
    <row r="156" spans="1:9" x14ac:dyDescent="0.3">
      <c r="A156" s="8">
        <f>IF(B156&lt;&gt;"",ROWS($B$6:B156),"")</f>
        <v>151</v>
      </c>
      <c r="B156" s="1" t="s">
        <v>373</v>
      </c>
      <c r="C156" s="1" t="s">
        <v>374</v>
      </c>
      <c r="D156" s="1" t="s">
        <v>185</v>
      </c>
      <c r="E156" s="21">
        <v>14516.710000000001</v>
      </c>
      <c r="F156" s="9">
        <v>2327</v>
      </c>
      <c r="G156" s="9">
        <v>16</v>
      </c>
      <c r="H156" s="10">
        <v>45912</v>
      </c>
      <c r="I156" s="11" t="s">
        <v>52</v>
      </c>
    </row>
    <row r="157" spans="1:9" x14ac:dyDescent="0.3">
      <c r="A157" s="8">
        <f>IF(B157&lt;&gt;"",ROWS($B$6:B157),"")</f>
        <v>152</v>
      </c>
      <c r="B157" s="1" t="s">
        <v>375</v>
      </c>
      <c r="C157" s="1" t="s">
        <v>376</v>
      </c>
      <c r="D157" s="1" t="s">
        <v>31</v>
      </c>
      <c r="E157" s="21">
        <v>14516.15</v>
      </c>
      <c r="F157" s="9">
        <v>2109</v>
      </c>
      <c r="G157" s="9">
        <v>13</v>
      </c>
      <c r="H157" s="10">
        <v>45688</v>
      </c>
      <c r="I157" s="11" t="s">
        <v>28</v>
      </c>
    </row>
    <row r="158" spans="1:9" x14ac:dyDescent="0.3">
      <c r="A158" s="8">
        <f>IF(B158&lt;&gt;"",ROWS($B$6:B158),"")</f>
        <v>153</v>
      </c>
      <c r="B158" s="1" t="s">
        <v>377</v>
      </c>
      <c r="C158" s="1" t="s">
        <v>378</v>
      </c>
      <c r="D158" s="1" t="s">
        <v>31</v>
      </c>
      <c r="E158" s="21">
        <v>14444.109999999999</v>
      </c>
      <c r="F158" s="9">
        <v>2326</v>
      </c>
      <c r="G158" s="9">
        <v>17</v>
      </c>
      <c r="H158" s="10">
        <v>45786</v>
      </c>
      <c r="I158" s="11" t="s">
        <v>28</v>
      </c>
    </row>
    <row r="159" spans="1:9" x14ac:dyDescent="0.3">
      <c r="A159" s="8">
        <f>IF(B159&lt;&gt;"",ROWS($B$6:B159),"")</f>
        <v>154</v>
      </c>
      <c r="B159" s="1" t="s">
        <v>379</v>
      </c>
      <c r="C159" s="1" t="s">
        <v>380</v>
      </c>
      <c r="D159" s="1" t="s">
        <v>31</v>
      </c>
      <c r="E159" s="21">
        <v>14307.54</v>
      </c>
      <c r="F159" s="9">
        <v>1846</v>
      </c>
      <c r="G159" s="9">
        <v>11</v>
      </c>
      <c r="H159" s="10">
        <v>44911</v>
      </c>
      <c r="I159" s="11" t="s">
        <v>35</v>
      </c>
    </row>
    <row r="160" spans="1:9" x14ac:dyDescent="0.3">
      <c r="A160" s="8">
        <f>IF(B160&lt;&gt;"",ROWS($B$6:B160),"")</f>
        <v>155</v>
      </c>
      <c r="B160" s="1" t="s">
        <v>381</v>
      </c>
      <c r="C160" s="1" t="s">
        <v>382</v>
      </c>
      <c r="D160" s="1" t="s">
        <v>383</v>
      </c>
      <c r="E160" s="21">
        <v>14195.25</v>
      </c>
      <c r="F160" s="9">
        <v>2601</v>
      </c>
      <c r="G160" s="9">
        <v>10</v>
      </c>
      <c r="H160" s="10">
        <v>45688</v>
      </c>
      <c r="I160" s="11" t="s">
        <v>282</v>
      </c>
    </row>
    <row r="161" spans="1:9" x14ac:dyDescent="0.3">
      <c r="A161" s="8">
        <f>IF(B161&lt;&gt;"",ROWS($B$6:B161),"")</f>
        <v>156</v>
      </c>
      <c r="B161" s="1" t="s">
        <v>384</v>
      </c>
      <c r="C161" s="1" t="s">
        <v>384</v>
      </c>
      <c r="D161" s="1" t="s">
        <v>385</v>
      </c>
      <c r="E161" s="21">
        <v>14190.75</v>
      </c>
      <c r="F161" s="9">
        <v>2098</v>
      </c>
      <c r="G161" s="9">
        <v>9</v>
      </c>
      <c r="H161" s="10">
        <v>45877</v>
      </c>
      <c r="I161" s="11" t="s">
        <v>386</v>
      </c>
    </row>
    <row r="162" spans="1:9" x14ac:dyDescent="0.3">
      <c r="A162" s="8">
        <f>IF(B162&lt;&gt;"",ROWS($B$6:B162),"")</f>
        <v>157</v>
      </c>
      <c r="B162" s="1" t="s">
        <v>387</v>
      </c>
      <c r="C162" s="1" t="s">
        <v>387</v>
      </c>
      <c r="D162" s="1" t="s">
        <v>31</v>
      </c>
      <c r="E162" s="21">
        <v>14044.130000000001</v>
      </c>
      <c r="F162" s="9">
        <v>2108</v>
      </c>
      <c r="G162" s="9">
        <v>13</v>
      </c>
      <c r="H162" s="10">
        <v>45765</v>
      </c>
      <c r="I162" s="11" t="s">
        <v>52</v>
      </c>
    </row>
    <row r="163" spans="1:9" x14ac:dyDescent="0.3">
      <c r="A163" s="8">
        <f>IF(B163&lt;&gt;"",ROWS($B$6:B163),"")</f>
        <v>158</v>
      </c>
      <c r="B163" s="1" t="s">
        <v>388</v>
      </c>
      <c r="C163" s="1" t="s">
        <v>389</v>
      </c>
      <c r="D163" s="1" t="s">
        <v>31</v>
      </c>
      <c r="E163" s="21">
        <v>13941.93</v>
      </c>
      <c r="F163" s="9">
        <v>2129</v>
      </c>
      <c r="G163" s="9">
        <v>12</v>
      </c>
      <c r="H163" s="10">
        <v>45730</v>
      </c>
      <c r="I163" s="11" t="s">
        <v>52</v>
      </c>
    </row>
    <row r="164" spans="1:9" x14ac:dyDescent="0.3">
      <c r="A164" s="8">
        <f>IF(B164&lt;&gt;"",ROWS($B$6:B164),"")</f>
        <v>159</v>
      </c>
      <c r="B164" s="1" t="s">
        <v>390</v>
      </c>
      <c r="C164" s="1" t="s">
        <v>391</v>
      </c>
      <c r="D164" s="1" t="s">
        <v>31</v>
      </c>
      <c r="E164" s="21">
        <v>13492.89</v>
      </c>
      <c r="F164" s="9">
        <v>1953</v>
      </c>
      <c r="G164" s="9">
        <v>14</v>
      </c>
      <c r="H164" s="10">
        <v>45723</v>
      </c>
      <c r="I164" s="11" t="s">
        <v>28</v>
      </c>
    </row>
    <row r="165" spans="1:9" x14ac:dyDescent="0.3">
      <c r="A165" s="8">
        <f>IF(B165&lt;&gt;"",ROWS($B$6:B165),"")</f>
        <v>160</v>
      </c>
      <c r="B165" s="1" t="s">
        <v>392</v>
      </c>
      <c r="C165" s="1" t="s">
        <v>393</v>
      </c>
      <c r="D165" s="1" t="s">
        <v>234</v>
      </c>
      <c r="E165" s="21">
        <v>12893.16</v>
      </c>
      <c r="F165" s="9">
        <v>1924</v>
      </c>
      <c r="G165" s="9">
        <v>13</v>
      </c>
      <c r="H165" s="10">
        <v>45821</v>
      </c>
      <c r="I165" s="11" t="s">
        <v>104</v>
      </c>
    </row>
    <row r="166" spans="1:9" x14ac:dyDescent="0.3">
      <c r="A166" s="8">
        <f>IF(B166&lt;&gt;"",ROWS($B$6:B166),"")</f>
        <v>161</v>
      </c>
      <c r="B166" s="1" t="s">
        <v>394</v>
      </c>
      <c r="C166" s="1" t="s">
        <v>395</v>
      </c>
      <c r="D166" s="1" t="s">
        <v>396</v>
      </c>
      <c r="E166" s="21">
        <v>12709.33</v>
      </c>
      <c r="F166" s="9">
        <v>1831</v>
      </c>
      <c r="G166" s="9">
        <v>13</v>
      </c>
      <c r="H166" s="10">
        <v>45716</v>
      </c>
      <c r="I166" s="11" t="s">
        <v>28</v>
      </c>
    </row>
    <row r="167" spans="1:9" x14ac:dyDescent="0.3">
      <c r="A167" s="8">
        <f>IF(B167&lt;&gt;"",ROWS($B$6:B167),"")</f>
        <v>162</v>
      </c>
      <c r="B167" s="1" t="s">
        <v>397</v>
      </c>
      <c r="C167" s="1" t="s">
        <v>397</v>
      </c>
      <c r="D167" s="1" t="s">
        <v>398</v>
      </c>
      <c r="E167" s="21">
        <v>12532.81</v>
      </c>
      <c r="F167" s="9">
        <v>2085</v>
      </c>
      <c r="G167" s="9">
        <v>17</v>
      </c>
      <c r="H167" s="10">
        <v>45758</v>
      </c>
      <c r="I167" s="11" t="s">
        <v>399</v>
      </c>
    </row>
    <row r="168" spans="1:9" x14ac:dyDescent="0.3">
      <c r="A168" s="8">
        <f>IF(B168&lt;&gt;"",ROWS($B$6:B168),"")</f>
        <v>163</v>
      </c>
      <c r="B168" s="1" t="s">
        <v>400</v>
      </c>
      <c r="C168" s="1" t="s">
        <v>401</v>
      </c>
      <c r="D168" s="1" t="s">
        <v>31</v>
      </c>
      <c r="E168" s="21">
        <v>12151</v>
      </c>
      <c r="F168" s="9">
        <v>1637</v>
      </c>
      <c r="G168" s="9">
        <v>13</v>
      </c>
      <c r="H168" s="10">
        <v>46003</v>
      </c>
      <c r="I168" s="11" t="s">
        <v>147</v>
      </c>
    </row>
    <row r="169" spans="1:9" x14ac:dyDescent="0.3">
      <c r="A169" s="8">
        <f>IF(B169&lt;&gt;"",ROWS($B$6:B169),"")</f>
        <v>164</v>
      </c>
      <c r="B169" s="1" t="s">
        <v>402</v>
      </c>
      <c r="C169" s="1" t="s">
        <v>403</v>
      </c>
      <c r="D169" s="1" t="s">
        <v>404</v>
      </c>
      <c r="E169" s="21">
        <v>12131</v>
      </c>
      <c r="F169" s="9">
        <v>1929</v>
      </c>
      <c r="G169" s="9">
        <v>15</v>
      </c>
      <c r="H169" s="10">
        <v>45667</v>
      </c>
      <c r="I169" s="11" t="s">
        <v>147</v>
      </c>
    </row>
    <row r="170" spans="1:9" x14ac:dyDescent="0.3">
      <c r="A170" s="8">
        <f>IF(B170&lt;&gt;"",ROWS($B$6:B170),"")</f>
        <v>165</v>
      </c>
      <c r="B170" s="1" t="s">
        <v>405</v>
      </c>
      <c r="C170" s="1" t="s">
        <v>406</v>
      </c>
      <c r="D170" s="1" t="s">
        <v>407</v>
      </c>
      <c r="E170" s="21">
        <v>11167</v>
      </c>
      <c r="F170" s="9">
        <v>2138</v>
      </c>
      <c r="G170" s="9">
        <v>18</v>
      </c>
      <c r="H170" s="10">
        <v>45863</v>
      </c>
      <c r="I170" s="11" t="s">
        <v>147</v>
      </c>
    </row>
    <row r="171" spans="1:9" x14ac:dyDescent="0.3">
      <c r="A171" s="8">
        <f>IF(B171&lt;&gt;"",ROWS($B$6:B171),"")</f>
        <v>166</v>
      </c>
      <c r="B171" s="1" t="s">
        <v>408</v>
      </c>
      <c r="C171" s="1" t="s">
        <v>409</v>
      </c>
      <c r="D171" s="1" t="s">
        <v>31</v>
      </c>
      <c r="E171" s="21">
        <v>11124.32</v>
      </c>
      <c r="F171" s="9">
        <v>1673</v>
      </c>
      <c r="G171" s="9">
        <v>17</v>
      </c>
      <c r="H171" s="10">
        <v>45786</v>
      </c>
      <c r="I171" s="11" t="s">
        <v>282</v>
      </c>
    </row>
    <row r="172" spans="1:9" x14ac:dyDescent="0.3">
      <c r="A172" s="8">
        <f>IF(B172&lt;&gt;"",ROWS($B$6:B172),"")</f>
        <v>167</v>
      </c>
      <c r="B172" s="1" t="s">
        <v>410</v>
      </c>
      <c r="C172" s="1" t="s">
        <v>410</v>
      </c>
      <c r="D172" s="1" t="s">
        <v>27</v>
      </c>
      <c r="E172" s="21">
        <v>11119.953600000001</v>
      </c>
      <c r="F172" s="9">
        <v>1932</v>
      </c>
      <c r="G172" s="9">
        <v>20</v>
      </c>
      <c r="H172" s="10">
        <v>45779</v>
      </c>
      <c r="I172" s="11" t="s">
        <v>205</v>
      </c>
    </row>
    <row r="173" spans="1:9" x14ac:dyDescent="0.3">
      <c r="A173" s="8">
        <f>IF(B173&lt;&gt;"",ROWS($B$6:B173),"")</f>
        <v>168</v>
      </c>
      <c r="B173" s="1" t="s">
        <v>411</v>
      </c>
      <c r="C173" s="1" t="s">
        <v>412</v>
      </c>
      <c r="D173" s="1" t="s">
        <v>69</v>
      </c>
      <c r="E173" s="21">
        <v>11068</v>
      </c>
      <c r="F173" s="9">
        <v>2188</v>
      </c>
      <c r="G173" s="9">
        <v>14</v>
      </c>
      <c r="H173" s="10">
        <v>45898</v>
      </c>
      <c r="I173" s="11" t="s">
        <v>147</v>
      </c>
    </row>
    <row r="174" spans="1:9" x14ac:dyDescent="0.3">
      <c r="A174" s="8">
        <f>IF(B174&lt;&gt;"",ROWS($B$6:B174),"")</f>
        <v>169</v>
      </c>
      <c r="B174" s="1" t="s">
        <v>413</v>
      </c>
      <c r="C174" s="1" t="s">
        <v>414</v>
      </c>
      <c r="D174" s="1" t="s">
        <v>31</v>
      </c>
      <c r="E174" s="21">
        <v>11026.41</v>
      </c>
      <c r="F174" s="9">
        <v>1651</v>
      </c>
      <c r="G174" s="9">
        <v>17</v>
      </c>
      <c r="H174" s="10">
        <v>45933</v>
      </c>
      <c r="I174" s="11" t="s">
        <v>28</v>
      </c>
    </row>
    <row r="175" spans="1:9" x14ac:dyDescent="0.3">
      <c r="A175" s="8">
        <f>IF(B175&lt;&gt;"",ROWS($B$6:B175),"")</f>
        <v>170</v>
      </c>
      <c r="B175" s="1" t="s">
        <v>415</v>
      </c>
      <c r="C175" s="1" t="s">
        <v>416</v>
      </c>
      <c r="D175" s="1" t="s">
        <v>84</v>
      </c>
      <c r="E175" s="21">
        <v>10407.379999999999</v>
      </c>
      <c r="F175" s="9">
        <v>1453</v>
      </c>
      <c r="G175" s="9">
        <v>12</v>
      </c>
      <c r="H175" s="10">
        <v>45975</v>
      </c>
      <c r="I175" s="11" t="s">
        <v>28</v>
      </c>
    </row>
    <row r="176" spans="1:9" x14ac:dyDescent="0.3">
      <c r="A176" s="8">
        <f>IF(B176&lt;&gt;"",ROWS($B$6:B176),"")</f>
        <v>171</v>
      </c>
      <c r="B176" s="1" t="s">
        <v>417</v>
      </c>
      <c r="C176" s="1" t="s">
        <v>418</v>
      </c>
      <c r="D176" s="1" t="s">
        <v>31</v>
      </c>
      <c r="E176" s="21">
        <v>10394.44</v>
      </c>
      <c r="F176" s="9">
        <v>1819</v>
      </c>
      <c r="G176" s="9">
        <v>18</v>
      </c>
      <c r="H176" s="10">
        <v>45772</v>
      </c>
      <c r="I176" s="11" t="s">
        <v>104</v>
      </c>
    </row>
    <row r="177" spans="1:9" x14ac:dyDescent="0.3">
      <c r="A177" s="8">
        <f>IF(B177&lt;&gt;"",ROWS($B$6:B177),"")</f>
        <v>172</v>
      </c>
      <c r="B177" s="1" t="s">
        <v>419</v>
      </c>
      <c r="C177" s="1" t="s">
        <v>420</v>
      </c>
      <c r="D177" s="1" t="s">
        <v>161</v>
      </c>
      <c r="E177" s="21">
        <v>10118.25</v>
      </c>
      <c r="F177" s="9">
        <v>1754</v>
      </c>
      <c r="G177" s="9">
        <v>15</v>
      </c>
      <c r="H177" s="10">
        <v>45842</v>
      </c>
      <c r="I177" s="11" t="s">
        <v>135</v>
      </c>
    </row>
    <row r="178" spans="1:9" x14ac:dyDescent="0.3">
      <c r="A178" s="8">
        <f>IF(B178&lt;&gt;"",ROWS($B$6:B178),"")</f>
        <v>173</v>
      </c>
      <c r="B178" s="1" t="s">
        <v>421</v>
      </c>
      <c r="C178" s="1" t="s">
        <v>422</v>
      </c>
      <c r="D178" s="1" t="s">
        <v>423</v>
      </c>
      <c r="E178" s="21">
        <v>10074.02</v>
      </c>
      <c r="F178" s="9">
        <v>1943</v>
      </c>
      <c r="G178" s="9">
        <v>13</v>
      </c>
      <c r="H178" s="10">
        <v>45954</v>
      </c>
      <c r="I178" s="11" t="s">
        <v>141</v>
      </c>
    </row>
    <row r="179" spans="1:9" x14ac:dyDescent="0.3">
      <c r="A179" s="8">
        <f>IF(B179&lt;&gt;"",ROWS($B$6:B179),"")</f>
        <v>174</v>
      </c>
      <c r="B179" s="1" t="s">
        <v>424</v>
      </c>
      <c r="C179" s="1" t="s">
        <v>425</v>
      </c>
      <c r="D179" s="1" t="s">
        <v>161</v>
      </c>
      <c r="E179" s="21">
        <v>9839.77</v>
      </c>
      <c r="F179" s="9">
        <v>1635</v>
      </c>
      <c r="G179" s="9">
        <v>5</v>
      </c>
      <c r="H179" s="10">
        <v>45702</v>
      </c>
      <c r="I179" s="11" t="s">
        <v>141</v>
      </c>
    </row>
    <row r="180" spans="1:9" x14ac:dyDescent="0.3">
      <c r="A180" s="8">
        <f>IF(B180&lt;&gt;"",ROWS($B$6:B180),"")</f>
        <v>175</v>
      </c>
      <c r="B180" s="1" t="s">
        <v>426</v>
      </c>
      <c r="C180" s="1" t="s">
        <v>427</v>
      </c>
      <c r="D180" s="1" t="s">
        <v>428</v>
      </c>
      <c r="E180" s="21">
        <v>9698.9599999999991</v>
      </c>
      <c r="F180" s="9">
        <v>1379</v>
      </c>
      <c r="G180" s="9">
        <v>9</v>
      </c>
      <c r="H180" s="10">
        <v>45740</v>
      </c>
      <c r="I180" s="11" t="s">
        <v>59</v>
      </c>
    </row>
    <row r="181" spans="1:9" x14ac:dyDescent="0.3">
      <c r="A181" s="8">
        <f>IF(B181&lt;&gt;"",ROWS($B$6:B181),"")</f>
        <v>176</v>
      </c>
      <c r="B181" s="1" t="s">
        <v>429</v>
      </c>
      <c r="C181" s="1" t="s">
        <v>430</v>
      </c>
      <c r="D181" s="1" t="s">
        <v>69</v>
      </c>
      <c r="E181" s="21">
        <v>9513</v>
      </c>
      <c r="F181" s="9">
        <v>2314</v>
      </c>
      <c r="G181" s="9">
        <v>1</v>
      </c>
      <c r="H181" s="10">
        <v>45592</v>
      </c>
      <c r="I181" s="11" t="s">
        <v>431</v>
      </c>
    </row>
    <row r="182" spans="1:9" x14ac:dyDescent="0.3">
      <c r="A182" s="8">
        <f>IF(B182&lt;&gt;"",ROWS($B$6:B182),"")</f>
        <v>177</v>
      </c>
      <c r="B182" s="1" t="s">
        <v>432</v>
      </c>
      <c r="C182" s="1" t="s">
        <v>433</v>
      </c>
      <c r="D182" s="1" t="s">
        <v>31</v>
      </c>
      <c r="E182" s="21">
        <v>9475.18</v>
      </c>
      <c r="F182" s="9">
        <v>1562</v>
      </c>
      <c r="G182" s="9">
        <v>12</v>
      </c>
      <c r="H182" s="10">
        <v>45674</v>
      </c>
      <c r="I182" s="11" t="s">
        <v>52</v>
      </c>
    </row>
    <row r="183" spans="1:9" x14ac:dyDescent="0.3">
      <c r="A183" s="8">
        <f>IF(B183&lt;&gt;"",ROWS($B$6:B183),"")</f>
        <v>178</v>
      </c>
      <c r="B183" s="1" t="s">
        <v>434</v>
      </c>
      <c r="C183" s="1" t="s">
        <v>435</v>
      </c>
      <c r="D183" s="1" t="s">
        <v>383</v>
      </c>
      <c r="E183" s="21">
        <v>9439.2200000000012</v>
      </c>
      <c r="F183" s="9">
        <v>1436</v>
      </c>
      <c r="G183" s="9">
        <v>16</v>
      </c>
      <c r="H183" s="10">
        <v>45740</v>
      </c>
      <c r="I183" s="11" t="s">
        <v>59</v>
      </c>
    </row>
    <row r="184" spans="1:9" x14ac:dyDescent="0.3">
      <c r="A184" s="8">
        <f>IF(B184&lt;&gt;"",ROWS($B$6:B184),"")</f>
        <v>179</v>
      </c>
      <c r="B184" s="1" t="s">
        <v>436</v>
      </c>
      <c r="C184" s="1" t="s">
        <v>437</v>
      </c>
      <c r="D184" s="1" t="s">
        <v>438</v>
      </c>
      <c r="E184" s="21">
        <v>9150.84</v>
      </c>
      <c r="F184" s="9">
        <v>1890</v>
      </c>
      <c r="G184" s="9">
        <v>14</v>
      </c>
      <c r="H184" s="10">
        <v>45877</v>
      </c>
      <c r="I184" s="11" t="s">
        <v>439</v>
      </c>
    </row>
    <row r="185" spans="1:9" x14ac:dyDescent="0.3">
      <c r="A185" s="8">
        <f>IF(B185&lt;&gt;"",ROWS($B$6:B185),"")</f>
        <v>180</v>
      </c>
      <c r="B185" s="1" t="s">
        <v>440</v>
      </c>
      <c r="C185" s="1" t="s">
        <v>441</v>
      </c>
      <c r="D185" s="1" t="s">
        <v>31</v>
      </c>
      <c r="E185" s="21">
        <v>9063</v>
      </c>
      <c r="F185" s="9">
        <v>1288</v>
      </c>
      <c r="G185" s="9" t="s">
        <v>42</v>
      </c>
      <c r="H185" s="10">
        <v>0</v>
      </c>
      <c r="I185" s="11" t="s">
        <v>141</v>
      </c>
    </row>
    <row r="186" spans="1:9" x14ac:dyDescent="0.3">
      <c r="A186" s="8">
        <f>IF(B186&lt;&gt;"",ROWS($B$6:B186),"")</f>
        <v>181</v>
      </c>
      <c r="B186" s="1" t="s">
        <v>442</v>
      </c>
      <c r="C186" s="1" t="s">
        <v>443</v>
      </c>
      <c r="D186" s="1" t="s">
        <v>31</v>
      </c>
      <c r="E186" s="21">
        <v>8502.2900000000009</v>
      </c>
      <c r="F186" s="9">
        <v>1300</v>
      </c>
      <c r="G186" s="9">
        <v>17</v>
      </c>
      <c r="H186" s="10">
        <v>45954</v>
      </c>
      <c r="I186" s="11" t="s">
        <v>35</v>
      </c>
    </row>
    <row r="187" spans="1:9" x14ac:dyDescent="0.3">
      <c r="A187" s="8">
        <f>IF(B187&lt;&gt;"",ROWS($B$6:B187),"")</f>
        <v>182</v>
      </c>
      <c r="B187" s="1" t="s">
        <v>444</v>
      </c>
      <c r="C187" s="1" t="s">
        <v>445</v>
      </c>
      <c r="D187" s="1" t="s">
        <v>69</v>
      </c>
      <c r="E187" s="21">
        <v>8113.3899999999994</v>
      </c>
      <c r="F187" s="9">
        <v>1871</v>
      </c>
      <c r="G187" s="9">
        <v>8</v>
      </c>
      <c r="H187" s="10">
        <v>45856</v>
      </c>
      <c r="I187" s="11" t="s">
        <v>300</v>
      </c>
    </row>
    <row r="188" spans="1:9" x14ac:dyDescent="0.3">
      <c r="A188" s="8">
        <f>IF(B188&lt;&gt;"",ROWS($B$6:B188),"")</f>
        <v>183</v>
      </c>
      <c r="B188" s="1" t="s">
        <v>446</v>
      </c>
      <c r="C188" s="1" t="s">
        <v>446</v>
      </c>
      <c r="D188" s="1" t="s">
        <v>27</v>
      </c>
      <c r="E188" s="21">
        <v>7934.09</v>
      </c>
      <c r="F188" s="9">
        <v>1351</v>
      </c>
      <c r="G188" s="9">
        <v>6</v>
      </c>
      <c r="H188" s="10">
        <v>45625</v>
      </c>
      <c r="I188" s="11" t="s">
        <v>28</v>
      </c>
    </row>
    <row r="189" spans="1:9" x14ac:dyDescent="0.3">
      <c r="A189" s="8">
        <f>IF(B189&lt;&gt;"",ROWS($B$6:B189),"")</f>
        <v>184</v>
      </c>
      <c r="B189" s="1" t="s">
        <v>447</v>
      </c>
      <c r="C189" s="1" t="s">
        <v>448</v>
      </c>
      <c r="D189" s="1" t="s">
        <v>449</v>
      </c>
      <c r="E189" s="21">
        <v>7891.64</v>
      </c>
      <c r="F189" s="9">
        <v>1178</v>
      </c>
      <c r="G189" s="9">
        <v>18</v>
      </c>
      <c r="H189" s="10">
        <v>45660</v>
      </c>
      <c r="I189" s="11" t="s">
        <v>28</v>
      </c>
    </row>
    <row r="190" spans="1:9" x14ac:dyDescent="0.3">
      <c r="A190" s="8">
        <f>IF(B190&lt;&gt;"",ROWS($B$6:B190),"")</f>
        <v>185</v>
      </c>
      <c r="B190" s="1" t="s">
        <v>450</v>
      </c>
      <c r="C190" s="1" t="s">
        <v>451</v>
      </c>
      <c r="D190" s="1" t="s">
        <v>69</v>
      </c>
      <c r="E190" s="21">
        <v>7724.67</v>
      </c>
      <c r="F190" s="9">
        <v>1029</v>
      </c>
      <c r="G190" s="9">
        <v>7</v>
      </c>
      <c r="H190" s="10">
        <v>46017</v>
      </c>
      <c r="I190" s="11" t="s">
        <v>300</v>
      </c>
    </row>
    <row r="191" spans="1:9" x14ac:dyDescent="0.3">
      <c r="A191" s="8">
        <f>IF(B191&lt;&gt;"",ROWS($B$6:B191),"")</f>
        <v>186</v>
      </c>
      <c r="B191" s="1" t="s">
        <v>452</v>
      </c>
      <c r="C191" s="1" t="s">
        <v>453</v>
      </c>
      <c r="D191" s="1" t="s">
        <v>423</v>
      </c>
      <c r="E191" s="21">
        <v>7674.7</v>
      </c>
      <c r="F191" s="9">
        <v>1429</v>
      </c>
      <c r="G191" s="9" t="s">
        <v>42</v>
      </c>
      <c r="H191" s="10">
        <v>45793</v>
      </c>
      <c r="I191" s="11" t="s">
        <v>141</v>
      </c>
    </row>
    <row r="192" spans="1:9" x14ac:dyDescent="0.3">
      <c r="A192" s="8">
        <f>IF(B192&lt;&gt;"",ROWS($B$6:B192),"")</f>
        <v>187</v>
      </c>
      <c r="B192" s="1" t="s">
        <v>454</v>
      </c>
      <c r="C192" s="1" t="s">
        <v>455</v>
      </c>
      <c r="D192" s="1" t="s">
        <v>31</v>
      </c>
      <c r="E192" s="21">
        <v>7575</v>
      </c>
      <c r="F192" s="9">
        <v>1214</v>
      </c>
      <c r="G192" s="9">
        <v>16</v>
      </c>
      <c r="H192" s="10">
        <v>45968</v>
      </c>
      <c r="I192" s="11" t="s">
        <v>104</v>
      </c>
    </row>
    <row r="193" spans="1:9" x14ac:dyDescent="0.3">
      <c r="A193" s="8">
        <f>IF(B193&lt;&gt;"",ROWS($B$6:B193),"")</f>
        <v>188</v>
      </c>
      <c r="B193" s="1" t="s">
        <v>456</v>
      </c>
      <c r="C193" s="1" t="s">
        <v>457</v>
      </c>
      <c r="D193" s="1" t="s">
        <v>31</v>
      </c>
      <c r="E193" s="21">
        <v>7369.6</v>
      </c>
      <c r="F193" s="9">
        <v>1129</v>
      </c>
      <c r="G193" s="9">
        <v>12</v>
      </c>
      <c r="H193" s="10">
        <v>45968</v>
      </c>
      <c r="I193" s="11" t="s">
        <v>28</v>
      </c>
    </row>
    <row r="194" spans="1:9" x14ac:dyDescent="0.3">
      <c r="A194" s="8">
        <f>IF(B194&lt;&gt;"",ROWS($B$6:B194),"")</f>
        <v>189</v>
      </c>
      <c r="B194" s="1" t="s">
        <v>458</v>
      </c>
      <c r="C194" s="1" t="s">
        <v>459</v>
      </c>
      <c r="D194" s="1" t="s">
        <v>460</v>
      </c>
      <c r="E194" s="21">
        <v>7235.5</v>
      </c>
      <c r="F194" s="9">
        <v>1104</v>
      </c>
      <c r="G194" s="9">
        <v>15</v>
      </c>
      <c r="H194" s="10">
        <v>45786</v>
      </c>
      <c r="I194" s="11" t="s">
        <v>135</v>
      </c>
    </row>
    <row r="195" spans="1:9" x14ac:dyDescent="0.3">
      <c r="A195" s="8">
        <f>IF(B195&lt;&gt;"",ROWS($B$6:B195),"")</f>
        <v>190</v>
      </c>
      <c r="B195" s="1" t="s">
        <v>461</v>
      </c>
      <c r="C195" s="1" t="s">
        <v>462</v>
      </c>
      <c r="D195" s="1" t="s">
        <v>438</v>
      </c>
      <c r="E195" s="21">
        <v>7112.9</v>
      </c>
      <c r="F195" s="9">
        <v>1079</v>
      </c>
      <c r="G195" s="9">
        <v>8</v>
      </c>
      <c r="H195" s="10">
        <v>45842</v>
      </c>
      <c r="I195" s="11" t="s">
        <v>300</v>
      </c>
    </row>
    <row r="196" spans="1:9" x14ac:dyDescent="0.3">
      <c r="A196" s="8">
        <f>IF(B196&lt;&gt;"",ROWS($B$6:B196),"")</f>
        <v>191</v>
      </c>
      <c r="B196" s="1" t="s">
        <v>463</v>
      </c>
      <c r="C196" s="1" t="s">
        <v>464</v>
      </c>
      <c r="D196" s="1" t="s">
        <v>465</v>
      </c>
      <c r="E196" s="21">
        <v>7062.51</v>
      </c>
      <c r="F196" s="9">
        <v>1607</v>
      </c>
      <c r="G196" s="9">
        <v>21</v>
      </c>
      <c r="H196" s="10">
        <v>45712</v>
      </c>
      <c r="I196" s="11" t="s">
        <v>369</v>
      </c>
    </row>
    <row r="197" spans="1:9" x14ac:dyDescent="0.3">
      <c r="A197" s="8">
        <f>IF(B197&lt;&gt;"",ROWS($B$6:B197),"")</f>
        <v>192</v>
      </c>
      <c r="B197" s="1" t="s">
        <v>466</v>
      </c>
      <c r="C197" s="1" t="s">
        <v>466</v>
      </c>
      <c r="D197" s="1" t="s">
        <v>103</v>
      </c>
      <c r="E197" s="21">
        <v>7024.4</v>
      </c>
      <c r="F197" s="9">
        <v>1251</v>
      </c>
      <c r="G197" s="9" t="s">
        <v>42</v>
      </c>
      <c r="H197" s="10">
        <v>46003</v>
      </c>
      <c r="I197" s="11" t="s">
        <v>141</v>
      </c>
    </row>
    <row r="198" spans="1:9" x14ac:dyDescent="0.3">
      <c r="A198" s="8">
        <f>IF(B198&lt;&gt;"",ROWS($B$6:B198),"")</f>
        <v>193</v>
      </c>
      <c r="B198" s="1" t="s">
        <v>467</v>
      </c>
      <c r="C198" s="1" t="s">
        <v>468</v>
      </c>
      <c r="D198" s="1" t="s">
        <v>161</v>
      </c>
      <c r="E198" s="21">
        <v>6913.2000000000007</v>
      </c>
      <c r="F198" s="9">
        <v>1131</v>
      </c>
      <c r="G198" s="9">
        <v>16</v>
      </c>
      <c r="H198" s="10">
        <v>45740</v>
      </c>
      <c r="I198" s="11" t="s">
        <v>59</v>
      </c>
    </row>
    <row r="199" spans="1:9" x14ac:dyDescent="0.3">
      <c r="A199" s="8">
        <f>IF(B199&lt;&gt;"",ROWS($B$6:B199),"")</f>
        <v>194</v>
      </c>
      <c r="B199" s="1" t="s">
        <v>469</v>
      </c>
      <c r="C199" s="1" t="s">
        <v>470</v>
      </c>
      <c r="D199" s="1" t="s">
        <v>203</v>
      </c>
      <c r="E199" s="21">
        <v>6825.8600000000006</v>
      </c>
      <c r="F199" s="9">
        <v>1101</v>
      </c>
      <c r="G199" s="9">
        <v>16</v>
      </c>
      <c r="H199" s="10">
        <v>45989</v>
      </c>
      <c r="I199" s="11" t="s">
        <v>104</v>
      </c>
    </row>
    <row r="200" spans="1:9" x14ac:dyDescent="0.3">
      <c r="A200" s="8">
        <f>IF(B200&lt;&gt;"",ROWS($B$6:B200),"")</f>
        <v>195</v>
      </c>
      <c r="B200" s="1" t="s">
        <v>471</v>
      </c>
      <c r="C200" s="1" t="s">
        <v>472</v>
      </c>
      <c r="D200" s="1" t="s">
        <v>473</v>
      </c>
      <c r="E200" s="21">
        <v>6816.2000000000007</v>
      </c>
      <c r="F200" s="9">
        <v>1174</v>
      </c>
      <c r="G200" s="9">
        <v>14</v>
      </c>
      <c r="H200" s="10">
        <v>45884</v>
      </c>
      <c r="I200" s="11" t="s">
        <v>282</v>
      </c>
    </row>
    <row r="201" spans="1:9" x14ac:dyDescent="0.3">
      <c r="A201" s="8">
        <f>IF(B201&lt;&gt;"",ROWS($B$6:B201),"")</f>
        <v>196</v>
      </c>
      <c r="B201" s="1" t="s">
        <v>474</v>
      </c>
      <c r="C201" s="1" t="s">
        <v>475</v>
      </c>
      <c r="D201" s="1" t="s">
        <v>166</v>
      </c>
      <c r="E201" s="21">
        <v>6801</v>
      </c>
      <c r="F201" s="9">
        <v>1702</v>
      </c>
      <c r="G201" s="9">
        <v>3</v>
      </c>
      <c r="H201" s="10">
        <v>45583</v>
      </c>
      <c r="I201" s="11" t="s">
        <v>28</v>
      </c>
    </row>
    <row r="202" spans="1:9" x14ac:dyDescent="0.3">
      <c r="A202" s="8">
        <f>IF(B202&lt;&gt;"",ROWS($B$6:B202),"")</f>
        <v>197</v>
      </c>
      <c r="B202" s="1" t="s">
        <v>476</v>
      </c>
      <c r="C202" s="1" t="s">
        <v>477</v>
      </c>
      <c r="D202" s="1" t="s">
        <v>478</v>
      </c>
      <c r="E202" s="21">
        <v>6746.99</v>
      </c>
      <c r="F202" s="9">
        <v>1200</v>
      </c>
      <c r="G202" s="9">
        <v>6</v>
      </c>
      <c r="H202" s="10">
        <v>45709</v>
      </c>
      <c r="I202" s="11" t="s">
        <v>141</v>
      </c>
    </row>
    <row r="203" spans="1:9" x14ac:dyDescent="0.3">
      <c r="A203" s="8">
        <f>IF(B203&lt;&gt;"",ROWS($B$6:B203),"")</f>
        <v>198</v>
      </c>
      <c r="B203" s="1" t="s">
        <v>479</v>
      </c>
      <c r="C203" s="1" t="s">
        <v>480</v>
      </c>
      <c r="D203" s="1" t="s">
        <v>481</v>
      </c>
      <c r="E203" s="21">
        <v>6651.35</v>
      </c>
      <c r="F203" s="9">
        <v>2085</v>
      </c>
      <c r="G203" s="9">
        <v>6</v>
      </c>
      <c r="H203" s="10">
        <v>45541</v>
      </c>
      <c r="I203" s="11" t="s">
        <v>104</v>
      </c>
    </row>
    <row r="204" spans="1:9" x14ac:dyDescent="0.3">
      <c r="A204" s="8">
        <f>IF(B204&lt;&gt;"",ROWS($B$6:B204),"")</f>
        <v>199</v>
      </c>
      <c r="B204" s="1" t="s">
        <v>482</v>
      </c>
      <c r="C204" s="1" t="s">
        <v>483</v>
      </c>
      <c r="D204" s="1" t="s">
        <v>484</v>
      </c>
      <c r="E204" s="21">
        <v>6141.2800000000007</v>
      </c>
      <c r="F204" s="9">
        <v>1040</v>
      </c>
      <c r="G204" s="9">
        <v>15</v>
      </c>
      <c r="H204" s="10">
        <v>45947</v>
      </c>
      <c r="I204" s="11" t="s">
        <v>485</v>
      </c>
    </row>
    <row r="205" spans="1:9" x14ac:dyDescent="0.3">
      <c r="A205" s="8">
        <f>IF(B205&lt;&gt;"",ROWS($B$6:B205),"")</f>
        <v>200</v>
      </c>
      <c r="B205" s="1" t="s">
        <v>486</v>
      </c>
      <c r="C205" s="1" t="s">
        <v>487</v>
      </c>
      <c r="D205" s="1" t="s">
        <v>99</v>
      </c>
      <c r="E205" s="21">
        <v>6134.75</v>
      </c>
      <c r="F205" s="9">
        <v>2329</v>
      </c>
      <c r="G205" s="9">
        <v>5</v>
      </c>
      <c r="H205" s="10">
        <v>45562</v>
      </c>
      <c r="I205" s="11" t="s">
        <v>28</v>
      </c>
    </row>
    <row r="206" spans="1:9" x14ac:dyDescent="0.3">
      <c r="A206" s="8">
        <f>IF(B206&lt;&gt;"",ROWS($B$6:B206),"")</f>
        <v>201</v>
      </c>
      <c r="B206" s="1" t="s">
        <v>488</v>
      </c>
      <c r="C206" s="1" t="s">
        <v>488</v>
      </c>
      <c r="D206" s="1" t="s">
        <v>27</v>
      </c>
      <c r="E206" s="21">
        <v>6124.25</v>
      </c>
      <c r="F206" s="9">
        <v>1233</v>
      </c>
      <c r="G206" s="9">
        <v>19</v>
      </c>
      <c r="H206" s="10">
        <v>45758</v>
      </c>
      <c r="I206" s="11" t="s">
        <v>59</v>
      </c>
    </row>
    <row r="207" spans="1:9" x14ac:dyDescent="0.3">
      <c r="A207" s="8">
        <f>IF(B207&lt;&gt;"",ROWS($B$6:B207),"")</f>
        <v>202</v>
      </c>
      <c r="B207" s="1" t="s">
        <v>489</v>
      </c>
      <c r="C207" s="1" t="s">
        <v>490</v>
      </c>
      <c r="D207" s="1" t="s">
        <v>31</v>
      </c>
      <c r="E207" s="21">
        <v>6015.87</v>
      </c>
      <c r="F207" s="9">
        <v>959</v>
      </c>
      <c r="G207" s="9">
        <v>17</v>
      </c>
      <c r="H207" s="10">
        <v>45695</v>
      </c>
      <c r="I207" s="11" t="s">
        <v>135</v>
      </c>
    </row>
    <row r="208" spans="1:9" x14ac:dyDescent="0.3">
      <c r="A208" s="8">
        <f>IF(B208&lt;&gt;"",ROWS($B$6:B208),"")</f>
        <v>203</v>
      </c>
      <c r="B208" s="1" t="s">
        <v>491</v>
      </c>
      <c r="C208" s="1" t="s">
        <v>491</v>
      </c>
      <c r="D208" s="1" t="s">
        <v>27</v>
      </c>
      <c r="E208" s="21">
        <v>5893</v>
      </c>
      <c r="F208" s="9">
        <v>1122</v>
      </c>
      <c r="G208" s="9">
        <v>12</v>
      </c>
      <c r="H208" s="10">
        <v>45667</v>
      </c>
      <c r="I208" s="11" t="s">
        <v>492</v>
      </c>
    </row>
    <row r="209" spans="1:9" x14ac:dyDescent="0.3">
      <c r="A209" s="8">
        <f>IF(B209&lt;&gt;"",ROWS($B$6:B209),"")</f>
        <v>204</v>
      </c>
      <c r="B209" s="1" t="s">
        <v>493</v>
      </c>
      <c r="C209" s="1" t="s">
        <v>494</v>
      </c>
      <c r="D209" s="1" t="s">
        <v>372</v>
      </c>
      <c r="E209" s="21">
        <v>5893</v>
      </c>
      <c r="F209" s="9">
        <v>1010</v>
      </c>
      <c r="G209" s="9">
        <v>14</v>
      </c>
      <c r="H209" s="10">
        <v>45856</v>
      </c>
      <c r="I209" s="11" t="s">
        <v>147</v>
      </c>
    </row>
    <row r="210" spans="1:9" x14ac:dyDescent="0.3">
      <c r="A210" s="8">
        <f>IF(B210&lt;&gt;"",ROWS($B$6:B210),"")</f>
        <v>205</v>
      </c>
      <c r="B210" s="1" t="s">
        <v>495</v>
      </c>
      <c r="C210" s="1" t="s">
        <v>496</v>
      </c>
      <c r="D210" s="1" t="s">
        <v>161</v>
      </c>
      <c r="E210" s="21">
        <v>5823</v>
      </c>
      <c r="F210" s="9">
        <v>1102</v>
      </c>
      <c r="G210" s="9">
        <v>15</v>
      </c>
      <c r="H210" s="10">
        <v>45821</v>
      </c>
      <c r="I210" s="11" t="s">
        <v>147</v>
      </c>
    </row>
    <row r="211" spans="1:9" x14ac:dyDescent="0.3">
      <c r="A211" s="8">
        <f>IF(B211&lt;&gt;"",ROWS($B$6:B211),"")</f>
        <v>206</v>
      </c>
      <c r="B211" s="1" t="s">
        <v>497</v>
      </c>
      <c r="C211" s="1" t="s">
        <v>498</v>
      </c>
      <c r="D211" s="1" t="s">
        <v>31</v>
      </c>
      <c r="E211" s="21">
        <v>5787.43</v>
      </c>
      <c r="F211" s="9">
        <v>803</v>
      </c>
      <c r="G211" s="9">
        <v>2</v>
      </c>
      <c r="H211" s="10">
        <v>45618</v>
      </c>
      <c r="I211" s="11" t="s">
        <v>104</v>
      </c>
    </row>
    <row r="212" spans="1:9" x14ac:dyDescent="0.3">
      <c r="A212" s="8">
        <f>IF(B212&lt;&gt;"",ROWS($B$6:B212),"")</f>
        <v>207</v>
      </c>
      <c r="B212" s="1" t="s">
        <v>499</v>
      </c>
      <c r="C212" s="1" t="s">
        <v>500</v>
      </c>
      <c r="D212" s="1" t="s">
        <v>140</v>
      </c>
      <c r="E212" s="21">
        <v>5740.3</v>
      </c>
      <c r="F212" s="9">
        <v>953</v>
      </c>
      <c r="G212" s="9">
        <v>16</v>
      </c>
      <c r="H212" s="10">
        <v>45940</v>
      </c>
      <c r="I212" s="11" t="s">
        <v>300</v>
      </c>
    </row>
    <row r="213" spans="1:9" x14ac:dyDescent="0.3">
      <c r="A213" s="8">
        <f>IF(B213&lt;&gt;"",ROWS($B$6:B213),"")</f>
        <v>208</v>
      </c>
      <c r="B213" s="1" t="s">
        <v>501</v>
      </c>
      <c r="C213" s="1" t="s">
        <v>502</v>
      </c>
      <c r="D213" s="1" t="s">
        <v>31</v>
      </c>
      <c r="E213" s="21">
        <v>5738.27</v>
      </c>
      <c r="F213" s="9">
        <v>837</v>
      </c>
      <c r="G213" s="9">
        <v>13</v>
      </c>
      <c r="H213" s="10">
        <v>45898</v>
      </c>
      <c r="I213" s="11" t="s">
        <v>28</v>
      </c>
    </row>
    <row r="214" spans="1:9" x14ac:dyDescent="0.3">
      <c r="A214" s="8">
        <f>IF(B214&lt;&gt;"",ROWS($B$6:B214),"")</f>
        <v>209</v>
      </c>
      <c r="B214" s="1" t="s">
        <v>503</v>
      </c>
      <c r="C214" s="1" t="s">
        <v>504</v>
      </c>
      <c r="D214" s="1" t="s">
        <v>69</v>
      </c>
      <c r="E214" s="21">
        <v>5607.0499999999993</v>
      </c>
      <c r="F214" s="9">
        <v>1473</v>
      </c>
      <c r="G214" s="9">
        <v>9</v>
      </c>
      <c r="H214" s="10">
        <v>45884</v>
      </c>
      <c r="I214" s="11" t="s">
        <v>300</v>
      </c>
    </row>
    <row r="215" spans="1:9" x14ac:dyDescent="0.3">
      <c r="A215" s="8">
        <f>IF(B215&lt;&gt;"",ROWS($B$6:B215),"")</f>
        <v>210</v>
      </c>
      <c r="B215" s="1" t="s">
        <v>505</v>
      </c>
      <c r="C215" s="1" t="s">
        <v>506</v>
      </c>
      <c r="D215" s="1" t="s">
        <v>507</v>
      </c>
      <c r="E215" s="21">
        <v>5545.7999999999993</v>
      </c>
      <c r="F215" s="9">
        <v>857</v>
      </c>
      <c r="G215" s="9">
        <v>5</v>
      </c>
      <c r="H215" s="10">
        <v>45639</v>
      </c>
      <c r="I215" s="11" t="s">
        <v>59</v>
      </c>
    </row>
    <row r="216" spans="1:9" x14ac:dyDescent="0.3">
      <c r="A216" s="8">
        <f>IF(B216&lt;&gt;"",ROWS($B$6:B216),"")</f>
        <v>211</v>
      </c>
      <c r="B216" s="1" t="s">
        <v>508</v>
      </c>
      <c r="C216" s="1" t="s">
        <v>509</v>
      </c>
      <c r="D216" s="1" t="s">
        <v>99</v>
      </c>
      <c r="E216" s="21">
        <v>5359.46</v>
      </c>
      <c r="F216" s="9">
        <v>894</v>
      </c>
      <c r="G216" s="9">
        <v>11</v>
      </c>
      <c r="H216" s="10">
        <v>45709</v>
      </c>
      <c r="I216" s="11" t="s">
        <v>28</v>
      </c>
    </row>
    <row r="217" spans="1:9" x14ac:dyDescent="0.3">
      <c r="A217" s="8">
        <f>IF(B217&lt;&gt;"",ROWS($B$6:B217),"")</f>
        <v>212</v>
      </c>
      <c r="B217" s="1" t="s">
        <v>510</v>
      </c>
      <c r="C217" s="1" t="s">
        <v>511</v>
      </c>
      <c r="D217" s="1" t="s">
        <v>512</v>
      </c>
      <c r="E217" s="21">
        <v>5334.33</v>
      </c>
      <c r="F217" s="9">
        <v>942</v>
      </c>
      <c r="G217" s="9">
        <v>15</v>
      </c>
      <c r="H217" s="10">
        <v>45947</v>
      </c>
      <c r="I217" s="11" t="s">
        <v>439</v>
      </c>
    </row>
    <row r="218" spans="1:9" x14ac:dyDescent="0.3">
      <c r="A218" s="8">
        <f>IF(B218&lt;&gt;"",ROWS($B$6:B218),"")</f>
        <v>213</v>
      </c>
      <c r="B218" s="1" t="s">
        <v>513</v>
      </c>
      <c r="C218" s="1" t="s">
        <v>514</v>
      </c>
      <c r="D218" s="1" t="s">
        <v>140</v>
      </c>
      <c r="E218" s="21">
        <v>5305.5</v>
      </c>
      <c r="F218" s="9">
        <v>1206</v>
      </c>
      <c r="G218" s="9">
        <v>4</v>
      </c>
      <c r="H218" s="10">
        <v>45947</v>
      </c>
      <c r="I218" s="11" t="s">
        <v>1212</v>
      </c>
    </row>
    <row r="219" spans="1:9" x14ac:dyDescent="0.3">
      <c r="A219" s="8">
        <f>IF(B219&lt;&gt;"",ROWS($B$6:B219),"")</f>
        <v>214</v>
      </c>
      <c r="B219" s="1" t="s">
        <v>515</v>
      </c>
      <c r="C219" s="1" t="s">
        <v>516</v>
      </c>
      <c r="D219" s="1" t="s">
        <v>31</v>
      </c>
      <c r="E219" s="21">
        <v>5278.76</v>
      </c>
      <c r="F219" s="9">
        <v>782</v>
      </c>
      <c r="G219" s="9">
        <v>14</v>
      </c>
      <c r="H219" s="10">
        <v>45940</v>
      </c>
      <c r="I219" s="11" t="s">
        <v>104</v>
      </c>
    </row>
    <row r="220" spans="1:9" x14ac:dyDescent="0.3">
      <c r="A220" s="8">
        <f>IF(B220&lt;&gt;"",ROWS($B$6:B220),"")</f>
        <v>215</v>
      </c>
      <c r="B220" s="1" t="s">
        <v>517</v>
      </c>
      <c r="C220" s="1" t="s">
        <v>518</v>
      </c>
      <c r="D220" s="1" t="s">
        <v>519</v>
      </c>
      <c r="E220" s="21">
        <v>5257</v>
      </c>
      <c r="F220" s="9">
        <v>1173</v>
      </c>
      <c r="G220" s="9">
        <v>1</v>
      </c>
      <c r="H220" s="10">
        <v>44807</v>
      </c>
      <c r="I220" s="11" t="s">
        <v>431</v>
      </c>
    </row>
    <row r="221" spans="1:9" x14ac:dyDescent="0.3">
      <c r="A221" s="8">
        <f>IF(B221&lt;&gt;"",ROWS($B$6:B221),"")</f>
        <v>216</v>
      </c>
      <c r="B221" s="1" t="s">
        <v>520</v>
      </c>
      <c r="C221" s="1" t="s">
        <v>521</v>
      </c>
      <c r="D221" s="1" t="s">
        <v>31</v>
      </c>
      <c r="E221" s="21">
        <v>5207.3600000000006</v>
      </c>
      <c r="F221" s="9">
        <v>756</v>
      </c>
      <c r="G221" s="9">
        <v>16</v>
      </c>
      <c r="H221" s="10">
        <v>45744</v>
      </c>
      <c r="I221" s="11" t="s">
        <v>28</v>
      </c>
    </row>
    <row r="222" spans="1:9" x14ac:dyDescent="0.3">
      <c r="A222" s="8">
        <f>IF(B222&lt;&gt;"",ROWS($B$6:B222),"")</f>
        <v>217</v>
      </c>
      <c r="B222" s="1" t="s">
        <v>522</v>
      </c>
      <c r="C222" s="1" t="s">
        <v>523</v>
      </c>
      <c r="D222" s="1" t="s">
        <v>31</v>
      </c>
      <c r="E222" s="21">
        <v>5163.57</v>
      </c>
      <c r="F222" s="9">
        <v>761</v>
      </c>
      <c r="G222" s="9">
        <v>13</v>
      </c>
      <c r="H222" s="10">
        <v>45905</v>
      </c>
      <c r="I222" s="11" t="s">
        <v>28</v>
      </c>
    </row>
    <row r="223" spans="1:9" x14ac:dyDescent="0.3">
      <c r="A223" s="8">
        <f>IF(B223&lt;&gt;"",ROWS($B$6:B223),"")</f>
        <v>218</v>
      </c>
      <c r="B223" s="1" t="s">
        <v>524</v>
      </c>
      <c r="C223" s="1" t="s">
        <v>525</v>
      </c>
      <c r="D223" s="1" t="s">
        <v>309</v>
      </c>
      <c r="E223" s="21">
        <v>4910.41</v>
      </c>
      <c r="F223" s="9">
        <v>991</v>
      </c>
      <c r="G223" s="9">
        <v>12</v>
      </c>
      <c r="H223" s="10">
        <v>45758</v>
      </c>
      <c r="I223" s="11" t="s">
        <v>439</v>
      </c>
    </row>
    <row r="224" spans="1:9" x14ac:dyDescent="0.3">
      <c r="A224" s="8">
        <f>IF(B224&lt;&gt;"",ROWS($B$6:B224),"")</f>
        <v>219</v>
      </c>
      <c r="B224" s="1" t="s">
        <v>526</v>
      </c>
      <c r="C224" s="1" t="s">
        <v>527</v>
      </c>
      <c r="D224" s="1" t="s">
        <v>161</v>
      </c>
      <c r="E224" s="21">
        <v>4785.38</v>
      </c>
      <c r="F224" s="9">
        <v>763</v>
      </c>
      <c r="G224" s="9">
        <v>11</v>
      </c>
      <c r="H224" s="10">
        <v>45740</v>
      </c>
      <c r="I224" s="11" t="s">
        <v>59</v>
      </c>
    </row>
    <row r="225" spans="1:9" x14ac:dyDescent="0.3">
      <c r="A225" s="8">
        <f>IF(B225&lt;&gt;"",ROWS($B$6:B225),"")</f>
        <v>220</v>
      </c>
      <c r="B225" s="1" t="s">
        <v>528</v>
      </c>
      <c r="C225" s="1" t="s">
        <v>529</v>
      </c>
      <c r="D225" s="1" t="s">
        <v>69</v>
      </c>
      <c r="E225" s="21">
        <v>4759.6000000000004</v>
      </c>
      <c r="F225" s="9">
        <v>993</v>
      </c>
      <c r="G225" s="9">
        <v>13</v>
      </c>
      <c r="H225" s="10">
        <v>45933</v>
      </c>
      <c r="I225" s="11" t="s">
        <v>282</v>
      </c>
    </row>
    <row r="226" spans="1:9" x14ac:dyDescent="0.3">
      <c r="A226" s="8">
        <f>IF(B226&lt;&gt;"",ROWS($B$6:B226),"")</f>
        <v>221</v>
      </c>
      <c r="B226" s="1" t="s">
        <v>530</v>
      </c>
      <c r="C226" s="1" t="s">
        <v>531</v>
      </c>
      <c r="D226" s="1" t="s">
        <v>161</v>
      </c>
      <c r="E226" s="21">
        <v>4737.9800000000005</v>
      </c>
      <c r="F226" s="9">
        <v>914</v>
      </c>
      <c r="G226" s="9">
        <v>10</v>
      </c>
      <c r="H226" s="10">
        <v>45863</v>
      </c>
      <c r="I226" s="11" t="s">
        <v>104</v>
      </c>
    </row>
    <row r="227" spans="1:9" x14ac:dyDescent="0.3">
      <c r="A227" s="8">
        <f>IF(B227&lt;&gt;"",ROWS($B$6:B227),"")</f>
        <v>222</v>
      </c>
      <c r="B227" s="1" t="s">
        <v>532</v>
      </c>
      <c r="C227" s="1" t="s">
        <v>533</v>
      </c>
      <c r="D227" s="1" t="s">
        <v>31</v>
      </c>
      <c r="E227" s="21">
        <v>4678.46</v>
      </c>
      <c r="F227" s="9">
        <v>665</v>
      </c>
      <c r="G227" s="9">
        <v>13</v>
      </c>
      <c r="H227" s="10">
        <v>45940</v>
      </c>
      <c r="I227" s="11" t="s">
        <v>28</v>
      </c>
    </row>
    <row r="228" spans="1:9" x14ac:dyDescent="0.3">
      <c r="A228" s="8">
        <f>IF(B228&lt;&gt;"",ROWS($B$6:B228),"")</f>
        <v>223</v>
      </c>
      <c r="B228" s="1" t="s">
        <v>534</v>
      </c>
      <c r="C228" s="1" t="s">
        <v>535</v>
      </c>
      <c r="D228" s="1" t="s">
        <v>31</v>
      </c>
      <c r="E228" s="21">
        <v>4646.5600000000004</v>
      </c>
      <c r="F228" s="9">
        <v>667</v>
      </c>
      <c r="G228" s="9">
        <v>13</v>
      </c>
      <c r="H228" s="10">
        <v>46017</v>
      </c>
      <c r="I228" s="11" t="s">
        <v>52</v>
      </c>
    </row>
    <row r="229" spans="1:9" x14ac:dyDescent="0.3">
      <c r="A229" s="8">
        <f>IF(B229&lt;&gt;"",ROWS($B$6:B229),"")</f>
        <v>224</v>
      </c>
      <c r="B229" s="1" t="s">
        <v>536</v>
      </c>
      <c r="C229" s="1" t="s">
        <v>537</v>
      </c>
      <c r="D229" s="1" t="s">
        <v>538</v>
      </c>
      <c r="E229" s="21">
        <v>4554.2700000000004</v>
      </c>
      <c r="F229" s="9">
        <v>751</v>
      </c>
      <c r="G229" s="9">
        <v>7</v>
      </c>
      <c r="H229" s="10">
        <v>45740</v>
      </c>
      <c r="I229" s="11" t="s">
        <v>59</v>
      </c>
    </row>
    <row r="230" spans="1:9" x14ac:dyDescent="0.3">
      <c r="A230" s="8">
        <f>IF(B230&lt;&gt;"",ROWS($B$6:B230),"")</f>
        <v>225</v>
      </c>
      <c r="B230" s="1" t="s">
        <v>539</v>
      </c>
      <c r="C230" s="1" t="s">
        <v>540</v>
      </c>
      <c r="D230" s="1" t="s">
        <v>161</v>
      </c>
      <c r="E230" s="21">
        <v>4411.8</v>
      </c>
      <c r="F230" s="9">
        <v>915</v>
      </c>
      <c r="G230" s="9" t="s">
        <v>42</v>
      </c>
      <c r="H230" s="10">
        <v>45765</v>
      </c>
      <c r="I230" s="11" t="s">
        <v>141</v>
      </c>
    </row>
    <row r="231" spans="1:9" x14ac:dyDescent="0.3">
      <c r="A231" s="8">
        <f>IF(B231&lt;&gt;"",ROWS($B$6:B231),"")</f>
        <v>226</v>
      </c>
      <c r="B231" s="1" t="s">
        <v>541</v>
      </c>
      <c r="C231" s="1" t="s">
        <v>542</v>
      </c>
      <c r="D231" s="1" t="s">
        <v>31</v>
      </c>
      <c r="E231" s="21">
        <v>4355.7</v>
      </c>
      <c r="F231" s="9">
        <v>742</v>
      </c>
      <c r="G231" s="9">
        <v>14</v>
      </c>
      <c r="H231" s="10">
        <v>45877</v>
      </c>
      <c r="I231" s="11" t="s">
        <v>28</v>
      </c>
    </row>
    <row r="232" spans="1:9" x14ac:dyDescent="0.3">
      <c r="A232" s="8">
        <f>IF(B232&lt;&gt;"",ROWS($B$6:B232),"")</f>
        <v>227</v>
      </c>
      <c r="B232" s="1" t="s">
        <v>543</v>
      </c>
      <c r="C232" s="1" t="s">
        <v>544</v>
      </c>
      <c r="D232" s="1" t="s">
        <v>119</v>
      </c>
      <c r="E232" s="21">
        <v>4346</v>
      </c>
      <c r="F232" s="9">
        <v>1044</v>
      </c>
      <c r="G232" s="9">
        <v>4</v>
      </c>
      <c r="H232" s="10">
        <v>45926</v>
      </c>
      <c r="I232" s="11" t="s">
        <v>1212</v>
      </c>
    </row>
    <row r="233" spans="1:9" x14ac:dyDescent="0.3">
      <c r="A233" s="8">
        <f>IF(B233&lt;&gt;"",ROWS($B$6:B233),"")</f>
        <v>228</v>
      </c>
      <c r="B233" s="1" t="s">
        <v>545</v>
      </c>
      <c r="C233" s="1" t="s">
        <v>546</v>
      </c>
      <c r="D233" s="1" t="s">
        <v>31</v>
      </c>
      <c r="E233" s="21">
        <v>4343.2499999999991</v>
      </c>
      <c r="F233" s="9">
        <v>678</v>
      </c>
      <c r="G233" s="9">
        <v>9</v>
      </c>
      <c r="H233" s="10">
        <v>45856</v>
      </c>
      <c r="I233" s="11" t="s">
        <v>282</v>
      </c>
    </row>
    <row r="234" spans="1:9" x14ac:dyDescent="0.3">
      <c r="A234" s="8">
        <f>IF(B234&lt;&gt;"",ROWS($B$6:B234),"")</f>
        <v>229</v>
      </c>
      <c r="B234" s="1" t="s">
        <v>547</v>
      </c>
      <c r="C234" s="1" t="s">
        <v>548</v>
      </c>
      <c r="D234" s="1" t="s">
        <v>140</v>
      </c>
      <c r="E234" s="21">
        <v>4319.09</v>
      </c>
      <c r="F234" s="9">
        <v>716</v>
      </c>
      <c r="G234" s="9">
        <v>5</v>
      </c>
      <c r="H234" s="10">
        <v>45807</v>
      </c>
      <c r="I234" s="11" t="s">
        <v>300</v>
      </c>
    </row>
    <row r="235" spans="1:9" x14ac:dyDescent="0.3">
      <c r="A235" s="8">
        <f>IF(B235&lt;&gt;"",ROWS($B$6:B235),"")</f>
        <v>230</v>
      </c>
      <c r="B235" s="1" t="s">
        <v>549</v>
      </c>
      <c r="C235" s="1" t="s">
        <v>550</v>
      </c>
      <c r="D235" s="1" t="s">
        <v>161</v>
      </c>
      <c r="E235" s="21">
        <v>4181.97</v>
      </c>
      <c r="F235" s="9">
        <v>678</v>
      </c>
      <c r="G235" s="9">
        <v>14</v>
      </c>
      <c r="H235" s="10">
        <v>45779</v>
      </c>
      <c r="I235" s="11" t="s">
        <v>104</v>
      </c>
    </row>
    <row r="236" spans="1:9" x14ac:dyDescent="0.3">
      <c r="A236" s="8">
        <f>IF(B236&lt;&gt;"",ROWS($B$6:B236),"")</f>
        <v>231</v>
      </c>
      <c r="B236" s="1" t="s">
        <v>551</v>
      </c>
      <c r="C236" s="1" t="s">
        <v>551</v>
      </c>
      <c r="D236" s="1" t="s">
        <v>27</v>
      </c>
      <c r="E236" s="21">
        <v>3969</v>
      </c>
      <c r="F236" s="9">
        <v>765</v>
      </c>
      <c r="G236" s="9">
        <v>5</v>
      </c>
      <c r="H236" s="10">
        <v>45989</v>
      </c>
      <c r="I236" s="11" t="s">
        <v>492</v>
      </c>
    </row>
    <row r="237" spans="1:9" x14ac:dyDescent="0.3">
      <c r="A237" s="8">
        <f>IF(B237&lt;&gt;"",ROWS($B$6:B237),"")</f>
        <v>232</v>
      </c>
      <c r="B237" s="1" t="s">
        <v>552</v>
      </c>
      <c r="C237" s="1" t="s">
        <v>553</v>
      </c>
      <c r="D237" s="1" t="s">
        <v>31</v>
      </c>
      <c r="E237" s="21">
        <v>3951</v>
      </c>
      <c r="F237" s="9">
        <v>583</v>
      </c>
      <c r="G237" s="9">
        <v>2</v>
      </c>
      <c r="H237" s="10">
        <v>45632</v>
      </c>
      <c r="I237" s="11" t="s">
        <v>147</v>
      </c>
    </row>
    <row r="238" spans="1:9" x14ac:dyDescent="0.3">
      <c r="A238" s="8">
        <f>IF(B238&lt;&gt;"",ROWS($B$6:B238),"")</f>
        <v>233</v>
      </c>
      <c r="B238" s="1" t="s">
        <v>554</v>
      </c>
      <c r="C238" s="1" t="s">
        <v>555</v>
      </c>
      <c r="D238" s="1" t="s">
        <v>31</v>
      </c>
      <c r="E238" s="21">
        <v>3928.45</v>
      </c>
      <c r="F238" s="9">
        <v>951</v>
      </c>
      <c r="G238" s="9">
        <v>3</v>
      </c>
      <c r="H238" s="10">
        <v>45359</v>
      </c>
      <c r="I238" s="11" t="s">
        <v>28</v>
      </c>
    </row>
    <row r="239" spans="1:9" x14ac:dyDescent="0.3">
      <c r="A239" s="8">
        <f>IF(B239&lt;&gt;"",ROWS($B$6:B239),"")</f>
        <v>234</v>
      </c>
      <c r="B239" s="1" t="s">
        <v>556</v>
      </c>
      <c r="C239" s="1" t="s">
        <v>557</v>
      </c>
      <c r="D239" s="1" t="s">
        <v>31</v>
      </c>
      <c r="E239" s="21">
        <v>3918.75</v>
      </c>
      <c r="F239" s="9">
        <v>537</v>
      </c>
      <c r="G239" s="9">
        <v>3</v>
      </c>
      <c r="H239" s="10">
        <v>45611</v>
      </c>
      <c r="I239" s="11" t="s">
        <v>300</v>
      </c>
    </row>
    <row r="240" spans="1:9" x14ac:dyDescent="0.3">
      <c r="A240" s="8">
        <f>IF(B240&lt;&gt;"",ROWS($B$6:B240),"")</f>
        <v>235</v>
      </c>
      <c r="B240" s="1" t="s">
        <v>558</v>
      </c>
      <c r="C240" s="1" t="s">
        <v>559</v>
      </c>
      <c r="D240" s="1" t="s">
        <v>31</v>
      </c>
      <c r="E240" s="21">
        <v>3908.7999999999997</v>
      </c>
      <c r="F240" s="9">
        <v>834</v>
      </c>
      <c r="G240" s="9">
        <v>14</v>
      </c>
      <c r="H240" s="10">
        <v>45758</v>
      </c>
      <c r="I240" s="11" t="s">
        <v>28</v>
      </c>
    </row>
    <row r="241" spans="1:9" x14ac:dyDescent="0.3">
      <c r="A241" s="8">
        <f>IF(B241&lt;&gt;"",ROWS($B$6:B241),"")</f>
        <v>236</v>
      </c>
      <c r="B241" s="1" t="s">
        <v>560</v>
      </c>
      <c r="C241" s="1" t="s">
        <v>561</v>
      </c>
      <c r="D241" s="1" t="s">
        <v>140</v>
      </c>
      <c r="E241" s="21">
        <v>3817.6000000000004</v>
      </c>
      <c r="F241" s="9">
        <v>613</v>
      </c>
      <c r="G241" s="9">
        <v>18</v>
      </c>
      <c r="H241" s="10">
        <v>45740</v>
      </c>
      <c r="I241" s="11" t="s">
        <v>59</v>
      </c>
    </row>
    <row r="242" spans="1:9" x14ac:dyDescent="0.3">
      <c r="A242" s="8">
        <f>IF(B242&lt;&gt;"",ROWS($B$6:B242),"")</f>
        <v>237</v>
      </c>
      <c r="B242" s="1" t="s">
        <v>562</v>
      </c>
      <c r="C242" s="1" t="s">
        <v>563</v>
      </c>
      <c r="D242" s="1" t="s">
        <v>161</v>
      </c>
      <c r="E242" s="21">
        <v>3731.5</v>
      </c>
      <c r="F242" s="9">
        <v>815</v>
      </c>
      <c r="G242" s="9" t="s">
        <v>42</v>
      </c>
      <c r="H242" s="10">
        <v>45618</v>
      </c>
      <c r="I242" s="11" t="s">
        <v>141</v>
      </c>
    </row>
    <row r="243" spans="1:9" x14ac:dyDescent="0.3">
      <c r="A243" s="8">
        <f>IF(B243&lt;&gt;"",ROWS($B$6:B243),"")</f>
        <v>238</v>
      </c>
      <c r="B243" s="1" t="s">
        <v>564</v>
      </c>
      <c r="C243" s="1" t="s">
        <v>565</v>
      </c>
      <c r="D243" s="1" t="s">
        <v>140</v>
      </c>
      <c r="E243" s="21">
        <v>3607</v>
      </c>
      <c r="F243" s="9">
        <v>811</v>
      </c>
      <c r="G243" s="9">
        <v>5</v>
      </c>
      <c r="H243" s="10">
        <v>45954</v>
      </c>
      <c r="I243" s="11" t="s">
        <v>300</v>
      </c>
    </row>
    <row r="244" spans="1:9" x14ac:dyDescent="0.3">
      <c r="A244" s="8">
        <f>IF(B244&lt;&gt;"",ROWS($B$6:B244),"")</f>
        <v>239</v>
      </c>
      <c r="B244" s="1" t="s">
        <v>566</v>
      </c>
      <c r="C244" s="1" t="s">
        <v>567</v>
      </c>
      <c r="D244" s="1" t="s">
        <v>31</v>
      </c>
      <c r="E244" s="21">
        <v>3599.8</v>
      </c>
      <c r="F244" s="9">
        <v>1432</v>
      </c>
      <c r="G244" s="9">
        <v>5</v>
      </c>
      <c r="H244" s="10">
        <v>45436</v>
      </c>
      <c r="I244" s="11" t="s">
        <v>63</v>
      </c>
    </row>
    <row r="245" spans="1:9" x14ac:dyDescent="0.3">
      <c r="A245" s="8">
        <f>IF(B245&lt;&gt;"",ROWS($B$6:B245),"")</f>
        <v>240</v>
      </c>
      <c r="B245" s="1" t="s">
        <v>568</v>
      </c>
      <c r="C245" s="1" t="s">
        <v>569</v>
      </c>
      <c r="D245" s="1" t="s">
        <v>570</v>
      </c>
      <c r="E245" s="21">
        <v>3484.86</v>
      </c>
      <c r="F245" s="9">
        <v>473</v>
      </c>
      <c r="G245" s="9">
        <v>11</v>
      </c>
      <c r="H245" s="10">
        <v>45947</v>
      </c>
      <c r="I245" s="11" t="s">
        <v>135</v>
      </c>
    </row>
    <row r="246" spans="1:9" x14ac:dyDescent="0.3">
      <c r="A246" s="8">
        <f>IF(B246&lt;&gt;"",ROWS($B$6:B246),"")</f>
        <v>241</v>
      </c>
      <c r="B246" s="1" t="s">
        <v>571</v>
      </c>
      <c r="C246" s="1" t="s">
        <v>572</v>
      </c>
      <c r="D246" s="1" t="s">
        <v>31</v>
      </c>
      <c r="E246" s="21">
        <v>3475.87</v>
      </c>
      <c r="F246" s="9">
        <v>533</v>
      </c>
      <c r="G246" s="9">
        <v>3</v>
      </c>
      <c r="H246" s="10">
        <v>45604</v>
      </c>
      <c r="I246" s="11" t="s">
        <v>32</v>
      </c>
    </row>
    <row r="247" spans="1:9" x14ac:dyDescent="0.3">
      <c r="A247" s="8">
        <f>IF(B247&lt;&gt;"",ROWS($B$6:B247),"")</f>
        <v>242</v>
      </c>
      <c r="B247" s="1" t="s">
        <v>573</v>
      </c>
      <c r="C247" s="1" t="s">
        <v>574</v>
      </c>
      <c r="D247" s="1" t="s">
        <v>161</v>
      </c>
      <c r="E247" s="21">
        <v>3456.4</v>
      </c>
      <c r="F247" s="9">
        <v>550</v>
      </c>
      <c r="G247" s="9">
        <v>7</v>
      </c>
      <c r="H247" s="10">
        <v>45740</v>
      </c>
      <c r="I247" s="11" t="s">
        <v>59</v>
      </c>
    </row>
    <row r="248" spans="1:9" x14ac:dyDescent="0.3">
      <c r="A248" s="8">
        <f>IF(B248&lt;&gt;"",ROWS($B$6:B248),"")</f>
        <v>243</v>
      </c>
      <c r="B248" s="1" t="s">
        <v>575</v>
      </c>
      <c r="C248" s="1" t="s">
        <v>575</v>
      </c>
      <c r="D248" s="1" t="s">
        <v>31</v>
      </c>
      <c r="E248" s="21">
        <v>3433.14</v>
      </c>
      <c r="F248" s="9">
        <v>555</v>
      </c>
      <c r="G248" s="9">
        <v>16</v>
      </c>
      <c r="H248" s="10">
        <v>45758</v>
      </c>
      <c r="I248" s="11" t="s">
        <v>28</v>
      </c>
    </row>
    <row r="249" spans="1:9" x14ac:dyDescent="0.3">
      <c r="A249" s="8">
        <f>IF(B249&lt;&gt;"",ROWS($B$6:B249),"")</f>
        <v>244</v>
      </c>
      <c r="B249" s="1" t="s">
        <v>576</v>
      </c>
      <c r="C249" s="1" t="s">
        <v>577</v>
      </c>
      <c r="D249" s="1" t="s">
        <v>31</v>
      </c>
      <c r="E249" s="21">
        <v>3382.75</v>
      </c>
      <c r="F249" s="9">
        <v>452</v>
      </c>
      <c r="G249" s="9">
        <v>1</v>
      </c>
      <c r="H249" s="10">
        <v>45548</v>
      </c>
      <c r="I249" s="11" t="s">
        <v>28</v>
      </c>
    </row>
    <row r="250" spans="1:9" x14ac:dyDescent="0.3">
      <c r="A250" s="8">
        <f>IF(B250&lt;&gt;"",ROWS($B$6:B250),"")</f>
        <v>245</v>
      </c>
      <c r="B250" s="1" t="s">
        <v>578</v>
      </c>
      <c r="C250" s="1" t="s">
        <v>579</v>
      </c>
      <c r="D250" s="1" t="s">
        <v>140</v>
      </c>
      <c r="E250" s="21">
        <v>3350.9</v>
      </c>
      <c r="F250" s="9">
        <v>262</v>
      </c>
      <c r="G250" s="9">
        <v>2</v>
      </c>
      <c r="H250" s="10">
        <v>0</v>
      </c>
      <c r="I250" s="11" t="s">
        <v>59</v>
      </c>
    </row>
    <row r="251" spans="1:9" x14ac:dyDescent="0.3">
      <c r="A251" s="8">
        <f>IF(B251&lt;&gt;"",ROWS($B$6:B251),"")</f>
        <v>246</v>
      </c>
      <c r="B251" s="1" t="s">
        <v>580</v>
      </c>
      <c r="C251" s="1" t="s">
        <v>580</v>
      </c>
      <c r="D251" s="1" t="s">
        <v>161</v>
      </c>
      <c r="E251" s="21">
        <v>3313.04</v>
      </c>
      <c r="F251" s="9">
        <v>777</v>
      </c>
      <c r="G251" s="9">
        <v>6</v>
      </c>
      <c r="H251" s="10">
        <v>45751</v>
      </c>
      <c r="I251" s="11" t="s">
        <v>300</v>
      </c>
    </row>
    <row r="252" spans="1:9" x14ac:dyDescent="0.3">
      <c r="A252" s="8">
        <f>IF(B252&lt;&gt;"",ROWS($B$6:B252),"")</f>
        <v>247</v>
      </c>
      <c r="B252" s="1" t="s">
        <v>581</v>
      </c>
      <c r="C252" s="1" t="s">
        <v>582</v>
      </c>
      <c r="D252" s="1" t="s">
        <v>119</v>
      </c>
      <c r="E252" s="21">
        <v>3278.7</v>
      </c>
      <c r="F252" s="9">
        <v>741</v>
      </c>
      <c r="G252" s="9" t="s">
        <v>42</v>
      </c>
      <c r="H252" s="10">
        <v>45772</v>
      </c>
      <c r="I252" s="11" t="s">
        <v>141</v>
      </c>
    </row>
    <row r="253" spans="1:9" x14ac:dyDescent="0.3">
      <c r="A253" s="8">
        <f>IF(B253&lt;&gt;"",ROWS($B$6:B253),"")</f>
        <v>248</v>
      </c>
      <c r="B253" s="1" t="s">
        <v>583</v>
      </c>
      <c r="C253" s="1" t="s">
        <v>583</v>
      </c>
      <c r="D253" s="1" t="s">
        <v>27</v>
      </c>
      <c r="E253" s="21">
        <v>3233.8700000000003</v>
      </c>
      <c r="F253" s="9">
        <v>860</v>
      </c>
      <c r="G253" s="9">
        <v>4</v>
      </c>
      <c r="H253" s="10">
        <v>44659</v>
      </c>
      <c r="I253" s="11" t="s">
        <v>28</v>
      </c>
    </row>
    <row r="254" spans="1:9" x14ac:dyDescent="0.3">
      <c r="A254" s="8">
        <f>IF(B254&lt;&gt;"",ROWS($B$6:B254),"")</f>
        <v>249</v>
      </c>
      <c r="B254" s="1" t="s">
        <v>584</v>
      </c>
      <c r="C254" s="1" t="s">
        <v>585</v>
      </c>
      <c r="D254" s="1" t="s">
        <v>150</v>
      </c>
      <c r="E254" s="21">
        <v>3203.65</v>
      </c>
      <c r="F254" s="9">
        <v>483</v>
      </c>
      <c r="G254" s="9">
        <v>14</v>
      </c>
      <c r="H254" s="10">
        <v>45786</v>
      </c>
      <c r="I254" s="11" t="s">
        <v>104</v>
      </c>
    </row>
    <row r="255" spans="1:9" x14ac:dyDescent="0.3">
      <c r="A255" s="8">
        <f>IF(B255&lt;&gt;"",ROWS($B$6:B255),"")</f>
        <v>250</v>
      </c>
      <c r="B255" s="1" t="s">
        <v>586</v>
      </c>
      <c r="C255" s="1" t="s">
        <v>587</v>
      </c>
      <c r="D255" s="1" t="s">
        <v>588</v>
      </c>
      <c r="E255" s="21">
        <v>3083.55</v>
      </c>
      <c r="F255" s="9">
        <v>604</v>
      </c>
      <c r="G255" s="9">
        <v>9</v>
      </c>
      <c r="H255" s="10">
        <v>45740</v>
      </c>
      <c r="I255" s="11" t="s">
        <v>59</v>
      </c>
    </row>
    <row r="256" spans="1:9" x14ac:dyDescent="0.3">
      <c r="A256" s="8">
        <f>IF(B256&lt;&gt;"",ROWS($B$6:B256),"")</f>
        <v>251</v>
      </c>
      <c r="B256" s="1" t="s">
        <v>589</v>
      </c>
      <c r="C256" s="1" t="s">
        <v>590</v>
      </c>
      <c r="D256" s="1" t="s">
        <v>161</v>
      </c>
      <c r="E256" s="21">
        <v>3056.95</v>
      </c>
      <c r="F256" s="9">
        <v>567</v>
      </c>
      <c r="G256" s="9">
        <v>3</v>
      </c>
      <c r="H256" s="10">
        <v>45828</v>
      </c>
      <c r="I256" s="11" t="s">
        <v>300</v>
      </c>
    </row>
    <row r="257" spans="1:9" x14ac:dyDescent="0.3">
      <c r="A257" s="8">
        <f>IF(B257&lt;&gt;"",ROWS($B$6:B257),"")</f>
        <v>252</v>
      </c>
      <c r="B257" s="1" t="s">
        <v>591</v>
      </c>
      <c r="C257" s="1" t="s">
        <v>592</v>
      </c>
      <c r="D257" s="1" t="s">
        <v>161</v>
      </c>
      <c r="E257" s="21">
        <v>3039.8199999999997</v>
      </c>
      <c r="F257" s="9">
        <v>520</v>
      </c>
      <c r="G257" s="9">
        <v>12</v>
      </c>
      <c r="H257" s="10">
        <v>45898</v>
      </c>
      <c r="I257" s="11" t="s">
        <v>104</v>
      </c>
    </row>
    <row r="258" spans="1:9" x14ac:dyDescent="0.3">
      <c r="A258" s="8">
        <f>IF(B258&lt;&gt;"",ROWS($B$6:B258),"")</f>
        <v>253</v>
      </c>
      <c r="B258" s="1" t="s">
        <v>593</v>
      </c>
      <c r="C258" s="1" t="s">
        <v>594</v>
      </c>
      <c r="D258" s="1" t="s">
        <v>595</v>
      </c>
      <c r="E258" s="21">
        <v>2968.8</v>
      </c>
      <c r="F258" s="9">
        <v>491</v>
      </c>
      <c r="G258" s="9">
        <v>6</v>
      </c>
      <c r="H258" s="10">
        <v>45740</v>
      </c>
      <c r="I258" s="11" t="s">
        <v>59</v>
      </c>
    </row>
    <row r="259" spans="1:9" x14ac:dyDescent="0.3">
      <c r="A259" s="8">
        <f>IF(B259&lt;&gt;"",ROWS($B$6:B259),"")</f>
        <v>254</v>
      </c>
      <c r="B259" s="1" t="s">
        <v>596</v>
      </c>
      <c r="C259" s="1" t="s">
        <v>597</v>
      </c>
      <c r="D259" s="1" t="s">
        <v>185</v>
      </c>
      <c r="E259" s="21">
        <v>2895.07</v>
      </c>
      <c r="F259" s="9">
        <v>435</v>
      </c>
      <c r="G259" s="9">
        <v>11</v>
      </c>
      <c r="H259" s="10">
        <v>45765</v>
      </c>
      <c r="I259" s="11" t="s">
        <v>104</v>
      </c>
    </row>
    <row r="260" spans="1:9" x14ac:dyDescent="0.3">
      <c r="A260" s="8">
        <f>IF(B260&lt;&gt;"",ROWS($B$6:B260),"")</f>
        <v>255</v>
      </c>
      <c r="B260" s="1" t="s">
        <v>598</v>
      </c>
      <c r="C260" s="1" t="s">
        <v>599</v>
      </c>
      <c r="D260" s="1" t="s">
        <v>161</v>
      </c>
      <c r="E260" s="21">
        <v>2801.6000000000004</v>
      </c>
      <c r="F260" s="9">
        <v>572</v>
      </c>
      <c r="G260" s="9">
        <v>8</v>
      </c>
      <c r="H260" s="10">
        <v>45740</v>
      </c>
      <c r="I260" s="11" t="s">
        <v>59</v>
      </c>
    </row>
    <row r="261" spans="1:9" x14ac:dyDescent="0.3">
      <c r="A261" s="8">
        <f>IF(B261&lt;&gt;"",ROWS($B$6:B261),"")</f>
        <v>256</v>
      </c>
      <c r="B261" s="1" t="s">
        <v>600</v>
      </c>
      <c r="C261" s="1" t="s">
        <v>601</v>
      </c>
      <c r="D261" s="1" t="s">
        <v>602</v>
      </c>
      <c r="E261" s="21">
        <v>2695.15</v>
      </c>
      <c r="F261" s="9">
        <v>457</v>
      </c>
      <c r="G261" s="9">
        <v>9</v>
      </c>
      <c r="H261" s="10">
        <v>45740</v>
      </c>
      <c r="I261" s="11" t="s">
        <v>59</v>
      </c>
    </row>
    <row r="262" spans="1:9" x14ac:dyDescent="0.3">
      <c r="A262" s="8">
        <f>IF(B262&lt;&gt;"",ROWS($B$6:B262),"")</f>
        <v>257</v>
      </c>
      <c r="B262" s="1" t="s">
        <v>603</v>
      </c>
      <c r="C262" s="1" t="s">
        <v>604</v>
      </c>
      <c r="D262" s="1" t="s">
        <v>605</v>
      </c>
      <c r="E262" s="21">
        <v>2606.35</v>
      </c>
      <c r="F262" s="9">
        <v>455</v>
      </c>
      <c r="G262" s="9">
        <v>3</v>
      </c>
      <c r="H262" s="10">
        <v>0</v>
      </c>
      <c r="I262" s="11" t="s">
        <v>104</v>
      </c>
    </row>
    <row r="263" spans="1:9" x14ac:dyDescent="0.3">
      <c r="A263" s="8">
        <f>IF(B263&lt;&gt;"",ROWS($B$6:B263),"")</f>
        <v>258</v>
      </c>
      <c r="B263" s="1" t="s">
        <v>606</v>
      </c>
      <c r="C263" s="1" t="s">
        <v>607</v>
      </c>
      <c r="D263" s="1" t="s">
        <v>608</v>
      </c>
      <c r="E263" s="21">
        <v>2595.35</v>
      </c>
      <c r="F263" s="9">
        <v>400</v>
      </c>
      <c r="G263" s="9">
        <v>12</v>
      </c>
      <c r="H263" s="10">
        <v>45740</v>
      </c>
      <c r="I263" s="11" t="s">
        <v>59</v>
      </c>
    </row>
    <row r="264" spans="1:9" x14ac:dyDescent="0.3">
      <c r="A264" s="8">
        <f>IF(B264&lt;&gt;"",ROWS($B$6:B264),"")</f>
        <v>259</v>
      </c>
      <c r="B264" s="1" t="s">
        <v>609</v>
      </c>
      <c r="C264" s="1" t="s">
        <v>610</v>
      </c>
      <c r="D264" s="1" t="s">
        <v>99</v>
      </c>
      <c r="E264" s="21">
        <v>2570.1999999999998</v>
      </c>
      <c r="F264" s="9">
        <v>385</v>
      </c>
      <c r="G264" s="9">
        <v>4</v>
      </c>
      <c r="H264" s="10">
        <v>45562</v>
      </c>
      <c r="I264" s="11" t="s">
        <v>104</v>
      </c>
    </row>
    <row r="265" spans="1:9" x14ac:dyDescent="0.3">
      <c r="A265" s="8">
        <f>IF(B265&lt;&gt;"",ROWS($B$6:B265),"")</f>
        <v>260</v>
      </c>
      <c r="B265" s="1" t="s">
        <v>611</v>
      </c>
      <c r="C265" s="1" t="s">
        <v>611</v>
      </c>
      <c r="D265" s="1" t="s">
        <v>27</v>
      </c>
      <c r="E265" s="21">
        <v>2564.15</v>
      </c>
      <c r="F265" s="9">
        <v>385</v>
      </c>
      <c r="G265" s="9">
        <v>6</v>
      </c>
      <c r="H265" s="10">
        <v>45989</v>
      </c>
      <c r="I265" s="11" t="s">
        <v>485</v>
      </c>
    </row>
    <row r="266" spans="1:9" x14ac:dyDescent="0.3">
      <c r="A266" s="8">
        <f>IF(B266&lt;&gt;"",ROWS($B$6:B266),"")</f>
        <v>261</v>
      </c>
      <c r="B266" s="1" t="s">
        <v>612</v>
      </c>
      <c r="C266" s="1" t="s">
        <v>613</v>
      </c>
      <c r="D266" s="1" t="s">
        <v>614</v>
      </c>
      <c r="E266" s="21">
        <v>2525.6999999999998</v>
      </c>
      <c r="F266" s="9">
        <v>585</v>
      </c>
      <c r="G266" s="9"/>
      <c r="H266" s="10">
        <v>45905</v>
      </c>
      <c r="I266" s="11" t="s">
        <v>141</v>
      </c>
    </row>
    <row r="267" spans="1:9" x14ac:dyDescent="0.3">
      <c r="A267" s="8">
        <f>IF(B267&lt;&gt;"",ROWS($B$6:B267),"")</f>
        <v>262</v>
      </c>
      <c r="B267" s="1" t="s">
        <v>615</v>
      </c>
      <c r="C267" s="1" t="s">
        <v>616</v>
      </c>
      <c r="D267" s="1" t="s">
        <v>617</v>
      </c>
      <c r="E267" s="21">
        <v>2515</v>
      </c>
      <c r="F267" s="9">
        <v>446</v>
      </c>
      <c r="G267" s="9">
        <v>13</v>
      </c>
      <c r="H267" s="10">
        <v>45639</v>
      </c>
      <c r="I267" s="11" t="s">
        <v>147</v>
      </c>
    </row>
    <row r="268" spans="1:9" x14ac:dyDescent="0.3">
      <c r="A268" s="8">
        <f>IF(B268&lt;&gt;"",ROWS($B$6:B268),"")</f>
        <v>263</v>
      </c>
      <c r="B268" s="1" t="s">
        <v>618</v>
      </c>
      <c r="C268" s="1" t="s">
        <v>619</v>
      </c>
      <c r="D268" s="1" t="s">
        <v>31</v>
      </c>
      <c r="E268" s="21">
        <v>2476.64</v>
      </c>
      <c r="F268" s="9">
        <v>342</v>
      </c>
      <c r="G268" s="9">
        <v>3</v>
      </c>
      <c r="H268" s="10">
        <v>45639</v>
      </c>
      <c r="I268" s="11" t="s">
        <v>620</v>
      </c>
    </row>
    <row r="269" spans="1:9" x14ac:dyDescent="0.3">
      <c r="A269" s="8">
        <f>IF(B269&lt;&gt;"",ROWS($B$6:B269),"")</f>
        <v>264</v>
      </c>
      <c r="B269" s="1" t="s">
        <v>621</v>
      </c>
      <c r="C269" s="1" t="s">
        <v>621</v>
      </c>
      <c r="D269" s="1" t="s">
        <v>203</v>
      </c>
      <c r="E269" s="21">
        <v>2363.9</v>
      </c>
      <c r="F269" s="9">
        <v>394</v>
      </c>
      <c r="G269" s="9">
        <v>3</v>
      </c>
      <c r="H269" s="10">
        <v>45030</v>
      </c>
      <c r="I269" s="11" t="s">
        <v>63</v>
      </c>
    </row>
    <row r="270" spans="1:9" x14ac:dyDescent="0.3">
      <c r="A270" s="8">
        <f>IF(B270&lt;&gt;"",ROWS($B$6:B270),"")</f>
        <v>265</v>
      </c>
      <c r="B270" s="1" t="s">
        <v>622</v>
      </c>
      <c r="C270" s="1" t="s">
        <v>623</v>
      </c>
      <c r="D270" s="1" t="s">
        <v>624</v>
      </c>
      <c r="E270" s="21">
        <v>2339.5500000000002</v>
      </c>
      <c r="F270" s="9">
        <v>337</v>
      </c>
      <c r="G270" s="9">
        <v>4</v>
      </c>
      <c r="H270" s="10">
        <v>45254</v>
      </c>
      <c r="I270" s="11" t="s">
        <v>59</v>
      </c>
    </row>
    <row r="271" spans="1:9" x14ac:dyDescent="0.3">
      <c r="A271" s="8">
        <f>IF(B271&lt;&gt;"",ROWS($B$6:B271),"")</f>
        <v>266</v>
      </c>
      <c r="B271" s="1" t="s">
        <v>625</v>
      </c>
      <c r="C271" s="1" t="s">
        <v>626</v>
      </c>
      <c r="D271" s="1" t="s">
        <v>69</v>
      </c>
      <c r="E271" s="21">
        <v>2222</v>
      </c>
      <c r="F271" s="9">
        <v>906</v>
      </c>
      <c r="G271" s="9">
        <v>5</v>
      </c>
      <c r="H271" s="10">
        <v>45492</v>
      </c>
      <c r="I271" s="11" t="s">
        <v>147</v>
      </c>
    </row>
    <row r="272" spans="1:9" x14ac:dyDescent="0.3">
      <c r="A272" s="8">
        <f>IF(B272&lt;&gt;"",ROWS($B$6:B272),"")</f>
        <v>267</v>
      </c>
      <c r="B272" s="1" t="s">
        <v>627</v>
      </c>
      <c r="C272" s="1" t="s">
        <v>628</v>
      </c>
      <c r="D272" s="1" t="s">
        <v>69</v>
      </c>
      <c r="E272" s="21">
        <v>2216.3000000000002</v>
      </c>
      <c r="F272" s="9">
        <v>483</v>
      </c>
      <c r="G272" s="9">
        <v>13</v>
      </c>
      <c r="H272" s="10">
        <v>45740</v>
      </c>
      <c r="I272" s="11" t="s">
        <v>59</v>
      </c>
    </row>
    <row r="273" spans="1:9" x14ac:dyDescent="0.3">
      <c r="A273" s="8">
        <f>IF(B273&lt;&gt;"",ROWS($B$6:B273),"")</f>
        <v>268</v>
      </c>
      <c r="B273" s="1" t="s">
        <v>629</v>
      </c>
      <c r="C273" s="1" t="s">
        <v>630</v>
      </c>
      <c r="D273" s="1" t="s">
        <v>69</v>
      </c>
      <c r="E273" s="21">
        <v>2175</v>
      </c>
      <c r="F273" s="9">
        <v>462</v>
      </c>
      <c r="G273" s="9">
        <v>3</v>
      </c>
      <c r="H273" s="10">
        <v>45261</v>
      </c>
      <c r="I273" s="11" t="s">
        <v>439</v>
      </c>
    </row>
    <row r="274" spans="1:9" x14ac:dyDescent="0.3">
      <c r="A274" s="8">
        <f>IF(B274&lt;&gt;"",ROWS($B$6:B274),"")</f>
        <v>269</v>
      </c>
      <c r="B274" s="1" t="s">
        <v>631</v>
      </c>
      <c r="C274" s="1" t="s">
        <v>632</v>
      </c>
      <c r="D274" s="1" t="s">
        <v>633</v>
      </c>
      <c r="E274" s="21">
        <v>2169.5</v>
      </c>
      <c r="F274" s="9">
        <v>706</v>
      </c>
      <c r="G274" s="9">
        <v>1</v>
      </c>
      <c r="H274" s="10">
        <v>44302</v>
      </c>
      <c r="I274" s="11" t="s">
        <v>431</v>
      </c>
    </row>
    <row r="275" spans="1:9" x14ac:dyDescent="0.3">
      <c r="A275" s="8">
        <f>IF(B275&lt;&gt;"",ROWS($B$6:B275),"")</f>
        <v>270</v>
      </c>
      <c r="B275" s="1" t="s">
        <v>634</v>
      </c>
      <c r="C275" s="1" t="s">
        <v>635</v>
      </c>
      <c r="D275" s="1" t="s">
        <v>636</v>
      </c>
      <c r="E275" s="21">
        <v>2165.1999999999998</v>
      </c>
      <c r="F275" s="9">
        <v>476</v>
      </c>
      <c r="G275" s="9">
        <v>2</v>
      </c>
      <c r="H275" s="10">
        <v>45618</v>
      </c>
      <c r="I275" s="11" t="s">
        <v>300</v>
      </c>
    </row>
    <row r="276" spans="1:9" x14ac:dyDescent="0.3">
      <c r="A276" s="8">
        <f>IF(B276&lt;&gt;"",ROWS($B$6:B276),"")</f>
        <v>271</v>
      </c>
      <c r="B276" s="1" t="s">
        <v>637</v>
      </c>
      <c r="C276" s="1" t="s">
        <v>638</v>
      </c>
      <c r="D276" s="1" t="s">
        <v>161</v>
      </c>
      <c r="E276" s="21">
        <v>2124.84</v>
      </c>
      <c r="F276" s="9">
        <v>914</v>
      </c>
      <c r="G276" s="9">
        <v>4</v>
      </c>
      <c r="H276" s="10">
        <v>45184</v>
      </c>
      <c r="I276" s="11" t="s">
        <v>28</v>
      </c>
    </row>
    <row r="277" spans="1:9" x14ac:dyDescent="0.3">
      <c r="A277" s="8">
        <f>IF(B277&lt;&gt;"",ROWS($B$6:B277),"")</f>
        <v>272</v>
      </c>
      <c r="B277" s="1" t="s">
        <v>639</v>
      </c>
      <c r="C277" s="1" t="s">
        <v>639</v>
      </c>
      <c r="D277" s="1" t="s">
        <v>27</v>
      </c>
      <c r="E277" s="21">
        <v>2073.46</v>
      </c>
      <c r="F277" s="9">
        <v>348</v>
      </c>
      <c r="G277" s="9">
        <v>16</v>
      </c>
      <c r="H277" s="10">
        <v>46003</v>
      </c>
      <c r="I277" s="11" t="s">
        <v>28</v>
      </c>
    </row>
    <row r="278" spans="1:9" x14ac:dyDescent="0.3">
      <c r="A278" s="8">
        <f>IF(B278&lt;&gt;"",ROWS($B$6:B278),"")</f>
        <v>273</v>
      </c>
      <c r="B278" s="1" t="s">
        <v>640</v>
      </c>
      <c r="C278" s="1" t="s">
        <v>641</v>
      </c>
      <c r="D278" s="1" t="s">
        <v>642</v>
      </c>
      <c r="E278" s="21">
        <v>2065.5</v>
      </c>
      <c r="F278" s="9">
        <v>338</v>
      </c>
      <c r="G278" s="9">
        <v>11</v>
      </c>
      <c r="H278" s="10">
        <v>45740</v>
      </c>
      <c r="I278" s="11" t="s">
        <v>59</v>
      </c>
    </row>
    <row r="279" spans="1:9" x14ac:dyDescent="0.3">
      <c r="A279" s="8">
        <f>IF(B279&lt;&gt;"",ROWS($B$6:B279),"")</f>
        <v>274</v>
      </c>
      <c r="B279" s="1" t="s">
        <v>643</v>
      </c>
      <c r="C279" s="1" t="s">
        <v>644</v>
      </c>
      <c r="D279" s="1" t="s">
        <v>69</v>
      </c>
      <c r="E279" s="21">
        <v>2049.83</v>
      </c>
      <c r="F279" s="9">
        <v>373</v>
      </c>
      <c r="G279" s="9">
        <v>13</v>
      </c>
      <c r="H279" s="10">
        <v>45740</v>
      </c>
      <c r="I279" s="11" t="s">
        <v>59</v>
      </c>
    </row>
    <row r="280" spans="1:9" x14ac:dyDescent="0.3">
      <c r="A280" s="8">
        <f>IF(B280&lt;&gt;"",ROWS($B$6:B280),"")</f>
        <v>275</v>
      </c>
      <c r="B280" s="1" t="s">
        <v>645</v>
      </c>
      <c r="C280" s="1" t="s">
        <v>646</v>
      </c>
      <c r="D280" s="1" t="s">
        <v>140</v>
      </c>
      <c r="E280" s="21">
        <v>1984</v>
      </c>
      <c r="F280" s="9">
        <v>399</v>
      </c>
      <c r="G280" s="9" t="s">
        <v>42</v>
      </c>
      <c r="H280" s="10">
        <v>45401</v>
      </c>
      <c r="I280" s="11" t="s">
        <v>141</v>
      </c>
    </row>
    <row r="281" spans="1:9" x14ac:dyDescent="0.3">
      <c r="A281" s="8">
        <f>IF(B281&lt;&gt;"",ROWS($B$6:B281),"")</f>
        <v>276</v>
      </c>
      <c r="B281" s="1" t="s">
        <v>647</v>
      </c>
      <c r="C281" s="1" t="s">
        <v>648</v>
      </c>
      <c r="D281" s="1" t="s">
        <v>649</v>
      </c>
      <c r="E281" s="21">
        <v>1979</v>
      </c>
      <c r="F281" s="9">
        <v>503</v>
      </c>
      <c r="G281" s="9">
        <v>1</v>
      </c>
      <c r="H281" s="10">
        <v>45931</v>
      </c>
      <c r="I281" s="11" t="s">
        <v>431</v>
      </c>
    </row>
    <row r="282" spans="1:9" x14ac:dyDescent="0.3">
      <c r="A282" s="8">
        <f>IF(B282&lt;&gt;"",ROWS($B$6:B282),"")</f>
        <v>277</v>
      </c>
      <c r="B282" s="1" t="s">
        <v>650</v>
      </c>
      <c r="C282" s="1" t="s">
        <v>651</v>
      </c>
      <c r="D282" s="1" t="s">
        <v>652</v>
      </c>
      <c r="E282" s="21">
        <v>1949.1200000000001</v>
      </c>
      <c r="F282" s="9">
        <v>288</v>
      </c>
      <c r="G282" s="9">
        <v>4</v>
      </c>
      <c r="H282" s="10">
        <v>45989</v>
      </c>
      <c r="I282" s="11" t="s">
        <v>282</v>
      </c>
    </row>
    <row r="283" spans="1:9" x14ac:dyDescent="0.3">
      <c r="A283" s="8">
        <f>IF(B283&lt;&gt;"",ROWS($B$6:B283),"")</f>
        <v>278</v>
      </c>
      <c r="B283" s="1" t="s">
        <v>653</v>
      </c>
      <c r="C283" s="1" t="s">
        <v>654</v>
      </c>
      <c r="D283" s="1" t="s">
        <v>31</v>
      </c>
      <c r="E283" s="21">
        <v>1946.22</v>
      </c>
      <c r="F283" s="9">
        <v>308</v>
      </c>
      <c r="G283" s="9">
        <v>12</v>
      </c>
      <c r="H283" s="10">
        <v>45653</v>
      </c>
      <c r="I283" s="11" t="s">
        <v>28</v>
      </c>
    </row>
    <row r="284" spans="1:9" x14ac:dyDescent="0.3">
      <c r="A284" s="8">
        <f>IF(B284&lt;&gt;"",ROWS($B$6:B284),"")</f>
        <v>279</v>
      </c>
      <c r="B284" s="1" t="s">
        <v>655</v>
      </c>
      <c r="C284" s="1" t="s">
        <v>656</v>
      </c>
      <c r="D284" s="1" t="s">
        <v>657</v>
      </c>
      <c r="E284" s="21">
        <v>1940</v>
      </c>
      <c r="F284" s="9">
        <v>388</v>
      </c>
      <c r="G284" s="9" t="s">
        <v>42</v>
      </c>
      <c r="H284" s="10">
        <v>44771</v>
      </c>
      <c r="I284" s="11" t="s">
        <v>141</v>
      </c>
    </row>
    <row r="285" spans="1:9" x14ac:dyDescent="0.3">
      <c r="A285" s="8">
        <f>IF(B285&lt;&gt;"",ROWS($B$6:B285),"")</f>
        <v>280</v>
      </c>
      <c r="B285" s="1" t="s">
        <v>658</v>
      </c>
      <c r="C285" s="1" t="s">
        <v>659</v>
      </c>
      <c r="D285" s="1" t="s">
        <v>660</v>
      </c>
      <c r="E285" s="21">
        <v>1927.21</v>
      </c>
      <c r="F285" s="9">
        <v>340</v>
      </c>
      <c r="G285" s="9">
        <v>2</v>
      </c>
      <c r="H285" s="10">
        <v>45960</v>
      </c>
      <c r="I285" s="11" t="s">
        <v>300</v>
      </c>
    </row>
    <row r="286" spans="1:9" x14ac:dyDescent="0.3">
      <c r="A286" s="8">
        <f>IF(B286&lt;&gt;"",ROWS($B$6:B286),"")</f>
        <v>281</v>
      </c>
      <c r="B286" s="1" t="s">
        <v>661</v>
      </c>
      <c r="C286" s="1" t="s">
        <v>662</v>
      </c>
      <c r="D286" s="1" t="s">
        <v>69</v>
      </c>
      <c r="E286" s="21">
        <v>1883</v>
      </c>
      <c r="F286" s="9">
        <v>326</v>
      </c>
      <c r="G286" s="9">
        <v>0</v>
      </c>
      <c r="H286" s="10">
        <v>46003</v>
      </c>
      <c r="I286" s="11" t="s">
        <v>282</v>
      </c>
    </row>
    <row r="287" spans="1:9" x14ac:dyDescent="0.3">
      <c r="A287" s="8">
        <f>IF(B287&lt;&gt;"",ROWS($B$6:B287),"")</f>
        <v>282</v>
      </c>
      <c r="B287" s="1" t="s">
        <v>663</v>
      </c>
      <c r="C287" s="1" t="s">
        <v>663</v>
      </c>
      <c r="D287" s="1" t="s">
        <v>664</v>
      </c>
      <c r="E287" s="21">
        <v>1825</v>
      </c>
      <c r="F287" s="9">
        <v>511</v>
      </c>
      <c r="G287" s="9">
        <v>1</v>
      </c>
      <c r="H287" s="10">
        <v>41515</v>
      </c>
      <c r="I287" s="11" t="s">
        <v>28</v>
      </c>
    </row>
    <row r="288" spans="1:9" x14ac:dyDescent="0.3">
      <c r="A288" s="8">
        <f>IF(B288&lt;&gt;"",ROWS($B$6:B288),"")</f>
        <v>283</v>
      </c>
      <c r="B288" s="1" t="s">
        <v>665</v>
      </c>
      <c r="C288" s="1" t="s">
        <v>666</v>
      </c>
      <c r="D288" s="1" t="s">
        <v>667</v>
      </c>
      <c r="E288" s="21">
        <v>1814</v>
      </c>
      <c r="F288" s="9">
        <v>742</v>
      </c>
      <c r="G288" s="9">
        <v>5</v>
      </c>
      <c r="H288" s="10">
        <v>45499</v>
      </c>
      <c r="I288" s="11" t="s">
        <v>104</v>
      </c>
    </row>
    <row r="289" spans="1:9" x14ac:dyDescent="0.3">
      <c r="A289" s="8">
        <f>IF(B289&lt;&gt;"",ROWS($B$6:B289),"")</f>
        <v>284</v>
      </c>
      <c r="B289" s="1" t="s">
        <v>668</v>
      </c>
      <c r="C289" s="1" t="s">
        <v>669</v>
      </c>
      <c r="D289" s="1" t="s">
        <v>670</v>
      </c>
      <c r="E289" s="21">
        <v>1734</v>
      </c>
      <c r="F289" s="9">
        <v>494</v>
      </c>
      <c r="G289" s="9">
        <v>1</v>
      </c>
      <c r="H289" s="10">
        <v>45564</v>
      </c>
      <c r="I289" s="11" t="s">
        <v>431</v>
      </c>
    </row>
    <row r="290" spans="1:9" x14ac:dyDescent="0.3">
      <c r="A290" s="8">
        <f>IF(B290&lt;&gt;"",ROWS($B$6:B290),"")</f>
        <v>285</v>
      </c>
      <c r="B290" s="1" t="s">
        <v>671</v>
      </c>
      <c r="C290" s="1" t="s">
        <v>672</v>
      </c>
      <c r="D290" s="1" t="s">
        <v>673</v>
      </c>
      <c r="E290" s="21">
        <v>1686.99</v>
      </c>
      <c r="F290" s="9">
        <v>457</v>
      </c>
      <c r="G290" s="9">
        <v>2</v>
      </c>
      <c r="H290" s="10">
        <v>45331</v>
      </c>
      <c r="I290" s="11" t="s">
        <v>28</v>
      </c>
    </row>
    <row r="291" spans="1:9" x14ac:dyDescent="0.3">
      <c r="A291" s="8">
        <f>IF(B291&lt;&gt;"",ROWS($B$6:B291),"")</f>
        <v>286</v>
      </c>
      <c r="B291" s="1" t="s">
        <v>674</v>
      </c>
      <c r="C291" s="1" t="s">
        <v>675</v>
      </c>
      <c r="D291" s="1" t="s">
        <v>676</v>
      </c>
      <c r="E291" s="21">
        <v>1653.5</v>
      </c>
      <c r="F291" s="9">
        <v>812</v>
      </c>
      <c r="G291" s="9">
        <v>4</v>
      </c>
      <c r="H291" s="10">
        <v>45373</v>
      </c>
      <c r="I291" s="11" t="s">
        <v>28</v>
      </c>
    </row>
    <row r="292" spans="1:9" x14ac:dyDescent="0.3">
      <c r="A292" s="8">
        <f>IF(B292&lt;&gt;"",ROWS($B$6:B292),"")</f>
        <v>287</v>
      </c>
      <c r="B292" s="1" t="s">
        <v>677</v>
      </c>
      <c r="C292" s="1" t="s">
        <v>678</v>
      </c>
      <c r="D292" s="1" t="s">
        <v>294</v>
      </c>
      <c r="E292" s="21">
        <v>1555.8</v>
      </c>
      <c r="F292" s="9">
        <v>312</v>
      </c>
      <c r="G292" s="9" t="s">
        <v>42</v>
      </c>
      <c r="H292" s="10">
        <v>45590</v>
      </c>
      <c r="I292" s="11" t="s">
        <v>141</v>
      </c>
    </row>
    <row r="293" spans="1:9" x14ac:dyDescent="0.3">
      <c r="A293" s="8">
        <f>IF(B293&lt;&gt;"",ROWS($B$6:B293),"")</f>
        <v>288</v>
      </c>
      <c r="B293" s="1" t="s">
        <v>679</v>
      </c>
      <c r="C293" s="1" t="s">
        <v>680</v>
      </c>
      <c r="D293" s="1" t="s">
        <v>31</v>
      </c>
      <c r="E293" s="21">
        <v>1550</v>
      </c>
      <c r="F293" s="9">
        <v>480</v>
      </c>
      <c r="G293" s="9"/>
      <c r="H293" s="10">
        <v>45597</v>
      </c>
      <c r="I293" s="11" t="s">
        <v>141</v>
      </c>
    </row>
    <row r="294" spans="1:9" x14ac:dyDescent="0.3">
      <c r="A294" s="8">
        <f>IF(B294&lt;&gt;"",ROWS($B$6:B294),"")</f>
        <v>289</v>
      </c>
      <c r="B294" s="1" t="s">
        <v>681</v>
      </c>
      <c r="C294" s="1" t="s">
        <v>681</v>
      </c>
      <c r="D294" s="1" t="s">
        <v>682</v>
      </c>
      <c r="E294" s="21">
        <v>1519.25</v>
      </c>
      <c r="F294" s="9">
        <v>236</v>
      </c>
      <c r="G294" s="9">
        <v>5</v>
      </c>
      <c r="H294" s="10">
        <v>45740</v>
      </c>
      <c r="I294" s="11" t="s">
        <v>59</v>
      </c>
    </row>
    <row r="295" spans="1:9" x14ac:dyDescent="0.3">
      <c r="A295" s="8">
        <f>IF(B295&lt;&gt;"",ROWS($B$6:B295),"")</f>
        <v>290</v>
      </c>
      <c r="B295" s="1" t="s">
        <v>683</v>
      </c>
      <c r="C295" s="1" t="s">
        <v>684</v>
      </c>
      <c r="D295" s="1" t="s">
        <v>685</v>
      </c>
      <c r="E295" s="21">
        <v>1511</v>
      </c>
      <c r="F295" s="9">
        <v>382</v>
      </c>
      <c r="G295" s="9">
        <v>1</v>
      </c>
      <c r="H295" s="10">
        <v>45955</v>
      </c>
      <c r="I295" s="11" t="s">
        <v>431</v>
      </c>
    </row>
    <row r="296" spans="1:9" x14ac:dyDescent="0.3">
      <c r="A296" s="8">
        <f>IF(B296&lt;&gt;"",ROWS($B$6:B296),"")</f>
        <v>291</v>
      </c>
      <c r="B296" s="1" t="s">
        <v>686</v>
      </c>
      <c r="C296" s="1" t="s">
        <v>687</v>
      </c>
      <c r="D296" s="1" t="s">
        <v>267</v>
      </c>
      <c r="E296" s="21">
        <v>1499</v>
      </c>
      <c r="F296" s="9">
        <v>375</v>
      </c>
      <c r="G296" s="9">
        <v>1</v>
      </c>
      <c r="H296" s="10">
        <v>45214</v>
      </c>
      <c r="I296" s="11" t="s">
        <v>431</v>
      </c>
    </row>
    <row r="297" spans="1:9" x14ac:dyDescent="0.3">
      <c r="A297" s="8">
        <f>IF(B297&lt;&gt;"",ROWS($B$6:B297),"")</f>
        <v>292</v>
      </c>
      <c r="B297" s="1" t="s">
        <v>688</v>
      </c>
      <c r="C297" s="1" t="s">
        <v>689</v>
      </c>
      <c r="D297" s="1" t="s">
        <v>161</v>
      </c>
      <c r="E297" s="21">
        <v>1480</v>
      </c>
      <c r="F297" s="9">
        <v>370</v>
      </c>
      <c r="G297" s="9" t="s">
        <v>42</v>
      </c>
      <c r="H297" s="10">
        <v>45632</v>
      </c>
      <c r="I297" s="11" t="s">
        <v>141</v>
      </c>
    </row>
    <row r="298" spans="1:9" x14ac:dyDescent="0.3">
      <c r="A298" s="8">
        <f>IF(B298&lt;&gt;"",ROWS($B$6:B298),"")</f>
        <v>293</v>
      </c>
      <c r="B298" s="1" t="s">
        <v>690</v>
      </c>
      <c r="C298" s="1" t="s">
        <v>691</v>
      </c>
      <c r="D298" s="1" t="s">
        <v>692</v>
      </c>
      <c r="E298" s="21">
        <v>1441</v>
      </c>
      <c r="F298" s="9">
        <v>430</v>
      </c>
      <c r="G298" s="9">
        <v>3</v>
      </c>
      <c r="H298" s="10">
        <v>45947</v>
      </c>
      <c r="I298" s="11" t="s">
        <v>693</v>
      </c>
    </row>
    <row r="299" spans="1:9" x14ac:dyDescent="0.3">
      <c r="A299" s="8">
        <f>IF(B299&lt;&gt;"",ROWS($B$6:B299),"")</f>
        <v>294</v>
      </c>
      <c r="B299" s="1" t="s">
        <v>694</v>
      </c>
      <c r="C299" s="1" t="s">
        <v>695</v>
      </c>
      <c r="D299" s="1" t="s">
        <v>161</v>
      </c>
      <c r="E299" s="21">
        <v>1384.08</v>
      </c>
      <c r="F299" s="9">
        <v>263</v>
      </c>
      <c r="G299" s="9">
        <v>8</v>
      </c>
      <c r="H299" s="10">
        <v>45667</v>
      </c>
      <c r="I299" s="11" t="s">
        <v>104</v>
      </c>
    </row>
    <row r="300" spans="1:9" x14ac:dyDescent="0.3">
      <c r="A300" s="8">
        <f>IF(B300&lt;&gt;"",ROWS($B$6:B300),"")</f>
        <v>295</v>
      </c>
      <c r="B300" s="1" t="s">
        <v>696</v>
      </c>
      <c r="C300" s="1" t="s">
        <v>697</v>
      </c>
      <c r="D300" s="1" t="s">
        <v>478</v>
      </c>
      <c r="E300" s="21">
        <v>1382</v>
      </c>
      <c r="F300" s="9">
        <v>301</v>
      </c>
      <c r="G300" s="9">
        <v>6</v>
      </c>
      <c r="H300" s="10">
        <v>45940</v>
      </c>
      <c r="I300" s="11" t="s">
        <v>282</v>
      </c>
    </row>
    <row r="301" spans="1:9" x14ac:dyDescent="0.3">
      <c r="A301" s="8">
        <f>IF(B301&lt;&gt;"",ROWS($B$6:B301),"")</f>
        <v>296</v>
      </c>
      <c r="B301" s="1" t="s">
        <v>723</v>
      </c>
      <c r="C301" s="1" t="s">
        <v>724</v>
      </c>
      <c r="D301" s="1" t="s">
        <v>161</v>
      </c>
      <c r="E301" s="21">
        <v>1367</v>
      </c>
      <c r="F301" s="9">
        <v>214</v>
      </c>
      <c r="G301" s="9">
        <v>7</v>
      </c>
      <c r="H301" s="10">
        <v>45646</v>
      </c>
      <c r="I301" s="11" t="s">
        <v>300</v>
      </c>
    </row>
    <row r="302" spans="1:9" x14ac:dyDescent="0.3">
      <c r="A302" s="8">
        <f>IF(B302&lt;&gt;"",ROWS($B$6:B302),"")</f>
        <v>297</v>
      </c>
      <c r="B302" s="1" t="s">
        <v>698</v>
      </c>
      <c r="C302" s="1" t="s">
        <v>699</v>
      </c>
      <c r="D302" s="1" t="s">
        <v>197</v>
      </c>
      <c r="E302" s="21">
        <v>1351</v>
      </c>
      <c r="F302" s="9">
        <v>382</v>
      </c>
      <c r="G302" s="9">
        <v>2</v>
      </c>
      <c r="H302" s="10">
        <v>44883</v>
      </c>
      <c r="I302" s="11" t="s">
        <v>282</v>
      </c>
    </row>
    <row r="303" spans="1:9" x14ac:dyDescent="0.3">
      <c r="A303" s="8">
        <f>IF(B303&lt;&gt;"",ROWS($B$6:B303),"")</f>
        <v>298</v>
      </c>
      <c r="B303" s="1" t="s">
        <v>700</v>
      </c>
      <c r="C303" s="1" t="s">
        <v>701</v>
      </c>
      <c r="D303" s="1" t="s">
        <v>702</v>
      </c>
      <c r="E303" s="21">
        <v>1307</v>
      </c>
      <c r="F303" s="9">
        <v>214</v>
      </c>
      <c r="G303" s="9">
        <v>1</v>
      </c>
      <c r="H303" s="10">
        <v>45590</v>
      </c>
      <c r="I303" s="11" t="s">
        <v>104</v>
      </c>
    </row>
    <row r="304" spans="1:9" x14ac:dyDescent="0.3">
      <c r="A304" s="8">
        <f>IF(B304&lt;&gt;"",ROWS($B$6:B304),"")</f>
        <v>299</v>
      </c>
      <c r="B304" s="1" t="s">
        <v>703</v>
      </c>
      <c r="C304" s="1" t="s">
        <v>704</v>
      </c>
      <c r="D304" s="1" t="s">
        <v>99</v>
      </c>
      <c r="E304" s="21">
        <v>1294.24</v>
      </c>
      <c r="F304" s="9">
        <v>316</v>
      </c>
      <c r="G304" s="9">
        <v>2</v>
      </c>
      <c r="H304" s="10">
        <v>45303</v>
      </c>
      <c r="I304" s="11" t="s">
        <v>28</v>
      </c>
    </row>
    <row r="305" spans="1:9" x14ac:dyDescent="0.3">
      <c r="A305" s="8">
        <f>IF(B305&lt;&gt;"",ROWS($B$6:B305),"")</f>
        <v>300</v>
      </c>
      <c r="B305" s="1" t="s">
        <v>707</v>
      </c>
      <c r="C305" s="1" t="s">
        <v>708</v>
      </c>
      <c r="D305" s="1" t="s">
        <v>69</v>
      </c>
      <c r="E305" s="21">
        <v>1253</v>
      </c>
      <c r="F305" s="9">
        <v>334</v>
      </c>
      <c r="G305" s="9">
        <v>1</v>
      </c>
      <c r="H305" s="10">
        <v>45317</v>
      </c>
      <c r="I305" s="11" t="s">
        <v>282</v>
      </c>
    </row>
    <row r="306" spans="1:9" x14ac:dyDescent="0.3">
      <c r="A306" s="8">
        <f>IF(B306&lt;&gt;"",ROWS($B$6:B306),"")</f>
        <v>301</v>
      </c>
      <c r="B306" s="1" t="s">
        <v>705</v>
      </c>
      <c r="C306" s="1" t="s">
        <v>706</v>
      </c>
      <c r="D306" s="1" t="s">
        <v>31</v>
      </c>
      <c r="E306" s="21">
        <v>1209</v>
      </c>
      <c r="F306" s="9">
        <v>255</v>
      </c>
      <c r="G306" s="9">
        <v>1</v>
      </c>
      <c r="H306" s="10">
        <v>45513</v>
      </c>
      <c r="I306" s="11" t="s">
        <v>63</v>
      </c>
    </row>
    <row r="307" spans="1:9" x14ac:dyDescent="0.3">
      <c r="A307" s="8">
        <f>IF(B307&lt;&gt;"",ROWS($B$6:B307),"")</f>
        <v>302</v>
      </c>
      <c r="B307" s="1" t="s">
        <v>709</v>
      </c>
      <c r="C307" s="1" t="s">
        <v>710</v>
      </c>
      <c r="D307" s="1" t="s">
        <v>161</v>
      </c>
      <c r="E307" s="21">
        <v>1158</v>
      </c>
      <c r="F307" s="9">
        <v>349</v>
      </c>
      <c r="G307" s="9">
        <v>2</v>
      </c>
      <c r="H307" s="10">
        <v>45625</v>
      </c>
      <c r="I307" s="11" t="s">
        <v>282</v>
      </c>
    </row>
    <row r="308" spans="1:9" x14ac:dyDescent="0.3">
      <c r="A308" s="8">
        <f>IF(B308&lt;&gt;"",ROWS($B$6:B308),"")</f>
        <v>303</v>
      </c>
      <c r="B308" s="1" t="s">
        <v>711</v>
      </c>
      <c r="C308" s="1" t="s">
        <v>712</v>
      </c>
      <c r="D308" s="1" t="s">
        <v>119</v>
      </c>
      <c r="E308" s="21">
        <v>1149.5</v>
      </c>
      <c r="F308" s="9">
        <v>220</v>
      </c>
      <c r="G308" s="9">
        <v>6</v>
      </c>
      <c r="H308" s="10">
        <v>45660</v>
      </c>
      <c r="I308" s="11" t="s">
        <v>282</v>
      </c>
    </row>
    <row r="309" spans="1:9" x14ac:dyDescent="0.3">
      <c r="A309" s="8">
        <f>IF(B309&lt;&gt;"",ROWS($B$6:B309),"")</f>
        <v>304</v>
      </c>
      <c r="B309" s="1" t="s">
        <v>713</v>
      </c>
      <c r="C309" s="1" t="s">
        <v>714</v>
      </c>
      <c r="D309" s="1" t="s">
        <v>715</v>
      </c>
      <c r="E309" s="21">
        <v>1128.04</v>
      </c>
      <c r="F309" s="9">
        <v>285</v>
      </c>
      <c r="G309" s="9">
        <v>3</v>
      </c>
      <c r="H309" s="10">
        <v>45296</v>
      </c>
      <c r="I309" s="11" t="s">
        <v>28</v>
      </c>
    </row>
    <row r="310" spans="1:9" x14ac:dyDescent="0.3">
      <c r="A310" s="8">
        <f>IF(B310&lt;&gt;"",ROWS($B$6:B310),"")</f>
        <v>305</v>
      </c>
      <c r="B310" s="1" t="s">
        <v>716</v>
      </c>
      <c r="C310" s="1" t="s">
        <v>717</v>
      </c>
      <c r="D310" s="1" t="s">
        <v>203</v>
      </c>
      <c r="E310" s="21">
        <v>1114</v>
      </c>
      <c r="F310" s="9">
        <v>266</v>
      </c>
      <c r="G310" s="9">
        <v>1</v>
      </c>
      <c r="H310" s="10">
        <v>44655</v>
      </c>
      <c r="I310" s="11" t="s">
        <v>59</v>
      </c>
    </row>
    <row r="311" spans="1:9" x14ac:dyDescent="0.3">
      <c r="A311" s="8">
        <f>IF(B311&lt;&gt;"",ROWS($B$6:B311),"")</f>
        <v>306</v>
      </c>
      <c r="B311" s="1" t="s">
        <v>718</v>
      </c>
      <c r="C311" s="1" t="s">
        <v>719</v>
      </c>
      <c r="D311" s="1" t="s">
        <v>720</v>
      </c>
      <c r="E311" s="21">
        <v>1106</v>
      </c>
      <c r="F311" s="9">
        <v>238</v>
      </c>
      <c r="G311" s="9">
        <v>1</v>
      </c>
      <c r="H311" s="10">
        <v>45604</v>
      </c>
      <c r="I311" s="11" t="s">
        <v>147</v>
      </c>
    </row>
    <row r="312" spans="1:9" x14ac:dyDescent="0.3">
      <c r="A312" s="8">
        <f>IF(B312&lt;&gt;"",ROWS($B$6:B312),"")</f>
        <v>307</v>
      </c>
      <c r="B312" s="1" t="s">
        <v>721</v>
      </c>
      <c r="C312" s="1" t="s">
        <v>722</v>
      </c>
      <c r="D312" s="1" t="s">
        <v>99</v>
      </c>
      <c r="E312" s="21">
        <v>1099</v>
      </c>
      <c r="F312" s="9">
        <v>167</v>
      </c>
      <c r="G312" s="9">
        <v>2</v>
      </c>
      <c r="H312" s="10">
        <v>45555</v>
      </c>
      <c r="I312" s="11" t="s">
        <v>59</v>
      </c>
    </row>
    <row r="313" spans="1:9" x14ac:dyDescent="0.3">
      <c r="A313" s="8">
        <f>IF(B313&lt;&gt;"",ROWS($B$6:B313),"")</f>
        <v>308</v>
      </c>
      <c r="B313" s="1" t="s">
        <v>725</v>
      </c>
      <c r="C313" s="1" t="s">
        <v>725</v>
      </c>
      <c r="D313" s="1" t="s">
        <v>27</v>
      </c>
      <c r="E313" s="21">
        <v>991.94</v>
      </c>
      <c r="F313" s="9">
        <v>232</v>
      </c>
      <c r="G313" s="9">
        <v>2</v>
      </c>
      <c r="H313" s="10">
        <v>44834</v>
      </c>
      <c r="I313" s="11" t="s">
        <v>59</v>
      </c>
    </row>
    <row r="314" spans="1:9" x14ac:dyDescent="0.3">
      <c r="A314" s="8">
        <f>IF(B314&lt;&gt;"",ROWS($B$6:B314),"")</f>
        <v>309</v>
      </c>
      <c r="B314" s="1" t="s">
        <v>726</v>
      </c>
      <c r="C314" s="1" t="s">
        <v>727</v>
      </c>
      <c r="D314" s="1" t="s">
        <v>728</v>
      </c>
      <c r="E314" s="21">
        <v>983.75</v>
      </c>
      <c r="F314" s="9">
        <v>118</v>
      </c>
      <c r="G314" s="9" t="s">
        <v>42</v>
      </c>
      <c r="H314" s="10">
        <v>45282</v>
      </c>
      <c r="I314" s="11" t="s">
        <v>141</v>
      </c>
    </row>
    <row r="315" spans="1:9" x14ac:dyDescent="0.3">
      <c r="A315" s="8">
        <f>IF(B315&lt;&gt;"",ROWS($B$6:B315),"")</f>
        <v>310</v>
      </c>
      <c r="B315" s="1" t="s">
        <v>729</v>
      </c>
      <c r="C315" s="1" t="s">
        <v>730</v>
      </c>
      <c r="D315" s="1" t="s">
        <v>161</v>
      </c>
      <c r="E315" s="21">
        <v>908</v>
      </c>
      <c r="F315" s="9">
        <v>214</v>
      </c>
      <c r="G315" s="9">
        <v>1</v>
      </c>
      <c r="H315" s="10">
        <v>45371</v>
      </c>
      <c r="I315" s="11" t="s">
        <v>431</v>
      </c>
    </row>
    <row r="316" spans="1:9" x14ac:dyDescent="0.3">
      <c r="A316" s="8">
        <f>IF(B316&lt;&gt;"",ROWS($B$6:B316),"")</f>
        <v>311</v>
      </c>
      <c r="B316" s="1" t="s">
        <v>731</v>
      </c>
      <c r="C316" s="1" t="s">
        <v>731</v>
      </c>
      <c r="D316" s="1" t="s">
        <v>27</v>
      </c>
      <c r="E316" s="21">
        <v>873</v>
      </c>
      <c r="F316" s="9">
        <v>223</v>
      </c>
      <c r="G316" s="9">
        <v>2</v>
      </c>
      <c r="H316" s="10">
        <v>44974</v>
      </c>
      <c r="I316" s="11" t="s">
        <v>28</v>
      </c>
    </row>
    <row r="317" spans="1:9" x14ac:dyDescent="0.3">
      <c r="A317" s="8">
        <f>IF(B317&lt;&gt;"",ROWS($B$6:B317),"")</f>
        <v>312</v>
      </c>
      <c r="B317" s="1" t="s">
        <v>732</v>
      </c>
      <c r="C317" s="1" t="s">
        <v>733</v>
      </c>
      <c r="D317" s="1" t="s">
        <v>31</v>
      </c>
      <c r="E317" s="21">
        <v>858.76</v>
      </c>
      <c r="F317" s="9">
        <v>150</v>
      </c>
      <c r="G317" s="9">
        <v>2</v>
      </c>
      <c r="H317" s="10">
        <v>41509</v>
      </c>
      <c r="I317" s="11" t="s">
        <v>32</v>
      </c>
    </row>
    <row r="318" spans="1:9" x14ac:dyDescent="0.3">
      <c r="A318" s="8">
        <f>IF(B318&lt;&gt;"",ROWS($B$6:B318),"")</f>
        <v>313</v>
      </c>
      <c r="B318" s="1" t="s">
        <v>734</v>
      </c>
      <c r="C318" s="1" t="s">
        <v>735</v>
      </c>
      <c r="D318" s="1" t="s">
        <v>473</v>
      </c>
      <c r="E318" s="21">
        <v>858.5</v>
      </c>
      <c r="F318" s="9">
        <v>159</v>
      </c>
      <c r="G318" s="9">
        <v>8</v>
      </c>
      <c r="H318" s="10">
        <v>45828</v>
      </c>
      <c r="I318" s="11" t="s">
        <v>282</v>
      </c>
    </row>
    <row r="319" spans="1:9" x14ac:dyDescent="0.3">
      <c r="A319" s="8">
        <f>IF(B319&lt;&gt;"",ROWS($B$6:B319),"")</f>
        <v>314</v>
      </c>
      <c r="B319" s="1" t="s">
        <v>736</v>
      </c>
      <c r="C319" s="1" t="s">
        <v>737</v>
      </c>
      <c r="D319" s="1" t="s">
        <v>738</v>
      </c>
      <c r="E319" s="21">
        <v>835</v>
      </c>
      <c r="F319" s="9">
        <v>203</v>
      </c>
      <c r="G319" s="9">
        <v>1</v>
      </c>
      <c r="H319" s="10">
        <v>45379</v>
      </c>
      <c r="I319" s="11" t="s">
        <v>59</v>
      </c>
    </row>
    <row r="320" spans="1:9" x14ac:dyDescent="0.3">
      <c r="A320" s="8">
        <f>IF(B320&lt;&gt;"",ROWS($B$6:B320),"")</f>
        <v>315</v>
      </c>
      <c r="B320" s="1" t="s">
        <v>739</v>
      </c>
      <c r="C320" s="1" t="s">
        <v>740</v>
      </c>
      <c r="D320" s="1" t="s">
        <v>741</v>
      </c>
      <c r="E320" s="21">
        <v>807</v>
      </c>
      <c r="F320" s="9">
        <v>198</v>
      </c>
      <c r="G320" s="9">
        <v>1</v>
      </c>
      <c r="H320" s="10">
        <v>44080</v>
      </c>
      <c r="I320" s="11" t="s">
        <v>431</v>
      </c>
    </row>
    <row r="321" spans="1:9" x14ac:dyDescent="0.3">
      <c r="A321" s="8">
        <f>IF(B321&lt;&gt;"",ROWS($B$6:B321),"")</f>
        <v>316</v>
      </c>
      <c r="B321" s="1" t="s">
        <v>742</v>
      </c>
      <c r="C321" s="1" t="s">
        <v>743</v>
      </c>
      <c r="D321" s="1" t="s">
        <v>31</v>
      </c>
      <c r="E321" s="21">
        <v>806.3</v>
      </c>
      <c r="F321" s="9">
        <v>153</v>
      </c>
      <c r="G321" s="9">
        <v>1</v>
      </c>
      <c r="H321" s="10">
        <v>45401</v>
      </c>
      <c r="I321" s="11" t="s">
        <v>52</v>
      </c>
    </row>
    <row r="322" spans="1:9" x14ac:dyDescent="0.3">
      <c r="A322" s="8">
        <f>IF(B322&lt;&gt;"",ROWS($B$6:B322),"")</f>
        <v>317</v>
      </c>
      <c r="B322" s="1" t="s">
        <v>744</v>
      </c>
      <c r="C322" s="1" t="s">
        <v>745</v>
      </c>
      <c r="D322" s="1" t="s">
        <v>119</v>
      </c>
      <c r="E322" s="21">
        <v>773</v>
      </c>
      <c r="F322" s="9">
        <v>198</v>
      </c>
      <c r="G322" s="9">
        <v>1</v>
      </c>
      <c r="H322" s="10">
        <v>45394</v>
      </c>
      <c r="I322" s="11" t="s">
        <v>147</v>
      </c>
    </row>
    <row r="323" spans="1:9" x14ac:dyDescent="0.3">
      <c r="A323" s="8">
        <f>IF(B323&lt;&gt;"",ROWS($B$6:B323),"")</f>
        <v>318</v>
      </c>
      <c r="B323" s="1" t="s">
        <v>746</v>
      </c>
      <c r="C323" s="1" t="s">
        <v>747</v>
      </c>
      <c r="D323" s="1" t="s">
        <v>69</v>
      </c>
      <c r="E323" s="21">
        <v>754</v>
      </c>
      <c r="F323" s="9">
        <v>171</v>
      </c>
      <c r="G323" s="9">
        <v>2</v>
      </c>
      <c r="H323" s="10">
        <v>45282</v>
      </c>
      <c r="I323" s="11" t="s">
        <v>59</v>
      </c>
    </row>
    <row r="324" spans="1:9" x14ac:dyDescent="0.3">
      <c r="A324" s="8">
        <f>IF(B324&lt;&gt;"",ROWS($B$6:B324),"")</f>
        <v>319</v>
      </c>
      <c r="B324" s="1" t="s">
        <v>748</v>
      </c>
      <c r="C324" s="1" t="s">
        <v>749</v>
      </c>
      <c r="D324" s="1" t="s">
        <v>294</v>
      </c>
      <c r="E324" s="21">
        <v>740.5</v>
      </c>
      <c r="F324" s="9">
        <v>321</v>
      </c>
      <c r="G324" s="9">
        <v>4</v>
      </c>
      <c r="H324" s="10">
        <v>45338</v>
      </c>
      <c r="I324" s="11" t="s">
        <v>104</v>
      </c>
    </row>
    <row r="325" spans="1:9" x14ac:dyDescent="0.3">
      <c r="A325" s="8">
        <f>IF(B325&lt;&gt;"",ROWS($B$6:B325),"")</f>
        <v>320</v>
      </c>
      <c r="B325" s="32" t="s">
        <v>750</v>
      </c>
      <c r="C325" s="1" t="s">
        <v>751</v>
      </c>
      <c r="D325" s="32" t="s">
        <v>478</v>
      </c>
      <c r="E325" s="33">
        <v>731.45</v>
      </c>
      <c r="F325" s="34">
        <v>129</v>
      </c>
      <c r="G325" s="34">
        <v>6</v>
      </c>
      <c r="H325" s="35">
        <v>45996</v>
      </c>
      <c r="I325" s="36" t="s">
        <v>59</v>
      </c>
    </row>
    <row r="326" spans="1:9" x14ac:dyDescent="0.3">
      <c r="A326" s="8">
        <f>IF(B326&lt;&gt;"",ROWS($B$6:B326),"")</f>
        <v>321</v>
      </c>
      <c r="B326" s="32" t="s">
        <v>752</v>
      </c>
      <c r="C326" s="1" t="s">
        <v>753</v>
      </c>
      <c r="D326" s="32" t="s">
        <v>31</v>
      </c>
      <c r="E326" s="33">
        <v>688.4</v>
      </c>
      <c r="F326" s="34">
        <v>70</v>
      </c>
      <c r="G326" s="34">
        <v>1</v>
      </c>
      <c r="H326" s="35">
        <v>43854</v>
      </c>
      <c r="I326" s="36" t="s">
        <v>63</v>
      </c>
    </row>
    <row r="327" spans="1:9" x14ac:dyDescent="0.3">
      <c r="A327" s="8">
        <f>IF(B327&lt;&gt;"",ROWS($B$6:B327),"")</f>
        <v>322</v>
      </c>
      <c r="B327" s="32" t="s">
        <v>754</v>
      </c>
      <c r="C327" s="1" t="s">
        <v>755</v>
      </c>
      <c r="D327" s="32" t="s">
        <v>756</v>
      </c>
      <c r="E327" s="33">
        <v>684</v>
      </c>
      <c r="F327" s="34">
        <v>206</v>
      </c>
      <c r="G327" s="34">
        <v>1</v>
      </c>
      <c r="H327" s="35">
        <v>44716</v>
      </c>
      <c r="I327" s="36" t="s">
        <v>431</v>
      </c>
    </row>
    <row r="328" spans="1:9" x14ac:dyDescent="0.3">
      <c r="A328" s="8">
        <f>IF(B328&lt;&gt;"",ROWS($B$6:B328),"")</f>
        <v>323</v>
      </c>
      <c r="B328" s="32" t="s">
        <v>757</v>
      </c>
      <c r="C328" s="1" t="s">
        <v>758</v>
      </c>
      <c r="D328" s="32" t="s">
        <v>31</v>
      </c>
      <c r="E328" s="33">
        <v>630.79</v>
      </c>
      <c r="F328" s="34">
        <v>74</v>
      </c>
      <c r="G328" s="34">
        <v>2</v>
      </c>
      <c r="H328" s="35">
        <v>42531</v>
      </c>
      <c r="I328" s="36" t="s">
        <v>32</v>
      </c>
    </row>
    <row r="329" spans="1:9" x14ac:dyDescent="0.3">
      <c r="A329" s="8">
        <f>IF(B329&lt;&gt;"",ROWS($B$6:B329),"")</f>
        <v>324</v>
      </c>
      <c r="B329" s="32" t="s">
        <v>759</v>
      </c>
      <c r="C329" s="1" t="s">
        <v>760</v>
      </c>
      <c r="D329" s="32" t="s">
        <v>31</v>
      </c>
      <c r="E329" s="33">
        <v>611.5</v>
      </c>
      <c r="F329" s="34">
        <v>96</v>
      </c>
      <c r="G329" s="34">
        <v>1</v>
      </c>
      <c r="H329" s="35">
        <v>45597</v>
      </c>
      <c r="I329" s="36" t="s">
        <v>28</v>
      </c>
    </row>
    <row r="330" spans="1:9" x14ac:dyDescent="0.3">
      <c r="A330" s="8">
        <f>IF(B330&lt;&gt;"",ROWS($B$6:B330),"")</f>
        <v>325</v>
      </c>
      <c r="B330" s="32" t="s">
        <v>761</v>
      </c>
      <c r="C330" s="1" t="s">
        <v>762</v>
      </c>
      <c r="D330" s="32" t="s">
        <v>763</v>
      </c>
      <c r="E330" s="33">
        <v>596.15</v>
      </c>
      <c r="F330" s="34">
        <v>92</v>
      </c>
      <c r="G330" s="34">
        <v>1</v>
      </c>
      <c r="H330" s="35">
        <v>45012</v>
      </c>
      <c r="I330" s="36" t="s">
        <v>59</v>
      </c>
    </row>
    <row r="331" spans="1:9" x14ac:dyDescent="0.3">
      <c r="A331" s="8">
        <f>IF(B331&lt;&gt;"",ROWS($B$6:B331),"")</f>
        <v>326</v>
      </c>
      <c r="B331" s="32" t="s">
        <v>764</v>
      </c>
      <c r="C331" s="1" t="s">
        <v>765</v>
      </c>
      <c r="D331" s="32" t="s">
        <v>766</v>
      </c>
      <c r="E331" s="33">
        <v>595</v>
      </c>
      <c r="F331" s="34">
        <v>105</v>
      </c>
      <c r="G331" s="34">
        <v>1</v>
      </c>
      <c r="H331" s="35">
        <v>45191</v>
      </c>
      <c r="I331" s="36" t="s">
        <v>282</v>
      </c>
    </row>
    <row r="332" spans="1:9" x14ac:dyDescent="0.3">
      <c r="A332" s="8">
        <f>IF(B332&lt;&gt;"",ROWS($B$6:B332),"")</f>
        <v>327</v>
      </c>
      <c r="B332" s="32" t="s">
        <v>767</v>
      </c>
      <c r="C332" s="1" t="s">
        <v>768</v>
      </c>
      <c r="D332" s="32" t="s">
        <v>161</v>
      </c>
      <c r="E332" s="33">
        <v>575.25</v>
      </c>
      <c r="F332" s="34">
        <v>84</v>
      </c>
      <c r="G332" s="34">
        <v>1</v>
      </c>
      <c r="H332" s="35">
        <v>45254</v>
      </c>
      <c r="I332" s="36" t="s">
        <v>28</v>
      </c>
    </row>
    <row r="333" spans="1:9" x14ac:dyDescent="0.3">
      <c r="A333" s="8">
        <f>IF(B333&lt;&gt;"",ROWS($B$6:B333),"")</f>
        <v>328</v>
      </c>
      <c r="B333" s="32" t="s">
        <v>769</v>
      </c>
      <c r="C333" s="1" t="s">
        <v>770</v>
      </c>
      <c r="D333" s="32" t="s">
        <v>771</v>
      </c>
      <c r="E333" s="33">
        <v>551.54999999999995</v>
      </c>
      <c r="F333" s="34">
        <v>84</v>
      </c>
      <c r="G333" s="34" t="s">
        <v>42</v>
      </c>
      <c r="H333" s="35">
        <v>42776</v>
      </c>
      <c r="I333" s="36" t="s">
        <v>141</v>
      </c>
    </row>
    <row r="334" spans="1:9" x14ac:dyDescent="0.3">
      <c r="A334" s="8">
        <f>IF(B334&lt;&gt;"",ROWS($B$6:B334),"")</f>
        <v>329</v>
      </c>
      <c r="B334" s="32" t="s">
        <v>772</v>
      </c>
      <c r="C334" s="1" t="s">
        <v>772</v>
      </c>
      <c r="D334" s="32" t="s">
        <v>27</v>
      </c>
      <c r="E334" s="33">
        <v>537</v>
      </c>
      <c r="F334" s="34">
        <v>166</v>
      </c>
      <c r="G334" s="34">
        <v>1</v>
      </c>
      <c r="H334" s="35">
        <v>45345</v>
      </c>
      <c r="I334" s="36" t="s">
        <v>28</v>
      </c>
    </row>
    <row r="335" spans="1:9" x14ac:dyDescent="0.3">
      <c r="A335" s="8">
        <f>IF(B335&lt;&gt;"",ROWS($B$6:B335),"")</f>
        <v>330</v>
      </c>
      <c r="B335" s="32" t="s">
        <v>773</v>
      </c>
      <c r="C335" s="1" t="s">
        <v>774</v>
      </c>
      <c r="D335" s="32" t="s">
        <v>31</v>
      </c>
      <c r="E335" s="33">
        <v>523.04999999999995</v>
      </c>
      <c r="F335" s="34">
        <v>76</v>
      </c>
      <c r="G335" s="34">
        <v>3</v>
      </c>
      <c r="H335" s="35">
        <v>0</v>
      </c>
      <c r="I335" s="36" t="s">
        <v>104</v>
      </c>
    </row>
    <row r="336" spans="1:9" x14ac:dyDescent="0.3">
      <c r="A336" s="8">
        <f>IF(B336&lt;&gt;"",ROWS($B$6:B336),"")</f>
        <v>331</v>
      </c>
      <c r="B336" s="32" t="s">
        <v>775</v>
      </c>
      <c r="C336" s="1" t="s">
        <v>776</v>
      </c>
      <c r="D336" s="32" t="s">
        <v>140</v>
      </c>
      <c r="E336" s="33">
        <v>521.96</v>
      </c>
      <c r="F336" s="34">
        <v>137</v>
      </c>
      <c r="G336" s="34">
        <v>1</v>
      </c>
      <c r="H336" s="35">
        <v>44855</v>
      </c>
      <c r="I336" s="36" t="s">
        <v>28</v>
      </c>
    </row>
    <row r="337" spans="1:9" x14ac:dyDescent="0.3">
      <c r="A337" s="8">
        <f>IF(B337&lt;&gt;"",ROWS($B$6:B337),"")</f>
        <v>332</v>
      </c>
      <c r="B337" s="32" t="s">
        <v>777</v>
      </c>
      <c r="C337" s="1" t="s">
        <v>778</v>
      </c>
      <c r="D337" s="32" t="s">
        <v>779</v>
      </c>
      <c r="E337" s="33">
        <v>509.03</v>
      </c>
      <c r="F337" s="34">
        <v>89</v>
      </c>
      <c r="G337" s="34">
        <v>1</v>
      </c>
      <c r="H337" s="35">
        <v>45513</v>
      </c>
      <c r="I337" s="36" t="s">
        <v>28</v>
      </c>
    </row>
    <row r="338" spans="1:9" x14ac:dyDescent="0.3">
      <c r="A338" s="8">
        <f>IF(B338&lt;&gt;"",ROWS($B$6:B338),"")</f>
        <v>333</v>
      </c>
      <c r="B338" s="32" t="s">
        <v>780</v>
      </c>
      <c r="C338" s="1" t="s">
        <v>781</v>
      </c>
      <c r="D338" s="32" t="s">
        <v>161</v>
      </c>
      <c r="E338" s="33">
        <v>504</v>
      </c>
      <c r="F338" s="34">
        <v>160</v>
      </c>
      <c r="G338" s="34">
        <v>1</v>
      </c>
      <c r="H338" s="35">
        <v>45233</v>
      </c>
      <c r="I338" s="36" t="s">
        <v>282</v>
      </c>
    </row>
    <row r="339" spans="1:9" x14ac:dyDescent="0.3">
      <c r="A339" s="8">
        <f>IF(B339&lt;&gt;"",ROWS($B$6:B339),"")</f>
        <v>334</v>
      </c>
      <c r="B339" s="32" t="s">
        <v>782</v>
      </c>
      <c r="C339" s="1" t="s">
        <v>783</v>
      </c>
      <c r="D339" s="32" t="s">
        <v>203</v>
      </c>
      <c r="E339" s="33">
        <v>503</v>
      </c>
      <c r="F339" s="34">
        <v>77</v>
      </c>
      <c r="G339" s="34">
        <v>2</v>
      </c>
      <c r="H339" s="35">
        <v>45379</v>
      </c>
      <c r="I339" s="36" t="s">
        <v>59</v>
      </c>
    </row>
    <row r="340" spans="1:9" x14ac:dyDescent="0.3">
      <c r="A340" s="8">
        <f>IF(B340&lt;&gt;"",ROWS($B$6:B340),"")</f>
        <v>335</v>
      </c>
      <c r="B340" s="32" t="s">
        <v>784</v>
      </c>
      <c r="C340" s="1" t="s">
        <v>785</v>
      </c>
      <c r="D340" s="32" t="s">
        <v>786</v>
      </c>
      <c r="E340" s="33">
        <v>495</v>
      </c>
      <c r="F340" s="34">
        <v>93</v>
      </c>
      <c r="G340" s="34">
        <v>1</v>
      </c>
      <c r="H340" s="35">
        <v>44707</v>
      </c>
      <c r="I340" s="36" t="s">
        <v>431</v>
      </c>
    </row>
    <row r="341" spans="1:9" x14ac:dyDescent="0.3">
      <c r="A341" s="8">
        <f>IF(B341&lt;&gt;"",ROWS($B$6:B341),"")</f>
        <v>336</v>
      </c>
      <c r="B341" s="32" t="s">
        <v>787</v>
      </c>
      <c r="C341" s="1" t="s">
        <v>787</v>
      </c>
      <c r="D341" s="32" t="s">
        <v>119</v>
      </c>
      <c r="E341" s="33">
        <v>480</v>
      </c>
      <c r="F341" s="34">
        <v>101</v>
      </c>
      <c r="G341" s="34">
        <v>1</v>
      </c>
      <c r="H341" s="35">
        <v>45422</v>
      </c>
      <c r="I341" s="36" t="s">
        <v>439</v>
      </c>
    </row>
    <row r="342" spans="1:9" x14ac:dyDescent="0.3">
      <c r="A342" s="8">
        <f>IF(B342&lt;&gt;"",ROWS($B$6:B342),"")</f>
        <v>337</v>
      </c>
      <c r="B342" s="32" t="s">
        <v>788</v>
      </c>
      <c r="C342" s="1" t="s">
        <v>789</v>
      </c>
      <c r="D342" s="32" t="s">
        <v>31</v>
      </c>
      <c r="E342" s="33">
        <v>458.44</v>
      </c>
      <c r="F342" s="34">
        <v>49</v>
      </c>
      <c r="G342" s="34">
        <v>2</v>
      </c>
      <c r="H342" s="35">
        <v>44351</v>
      </c>
      <c r="I342" s="36" t="s">
        <v>32</v>
      </c>
    </row>
    <row r="343" spans="1:9" x14ac:dyDescent="0.3">
      <c r="A343" s="8">
        <f>IF(B343&lt;&gt;"",ROWS($B$6:B343),"")</f>
        <v>338</v>
      </c>
      <c r="B343" s="32" t="s">
        <v>790</v>
      </c>
      <c r="C343" s="1" t="s">
        <v>791</v>
      </c>
      <c r="D343" s="32" t="s">
        <v>31</v>
      </c>
      <c r="E343" s="33">
        <v>439.15</v>
      </c>
      <c r="F343" s="34">
        <v>56</v>
      </c>
      <c r="G343" s="34">
        <v>3</v>
      </c>
      <c r="H343" s="35">
        <v>45639</v>
      </c>
      <c r="I343" s="36" t="s">
        <v>63</v>
      </c>
    </row>
    <row r="344" spans="1:9" x14ac:dyDescent="0.3">
      <c r="A344" s="8">
        <f>IF(B344&lt;&gt;"",ROWS($B$6:B344),"")</f>
        <v>339</v>
      </c>
      <c r="B344" s="32" t="s">
        <v>792</v>
      </c>
      <c r="C344" s="1" t="s">
        <v>793</v>
      </c>
      <c r="D344" s="32" t="s">
        <v>161</v>
      </c>
      <c r="E344" s="33">
        <v>427</v>
      </c>
      <c r="F344" s="34">
        <v>103</v>
      </c>
      <c r="G344" s="34">
        <v>1</v>
      </c>
      <c r="H344" s="35">
        <v>45352</v>
      </c>
      <c r="I344" s="36" t="s">
        <v>794</v>
      </c>
    </row>
    <row r="345" spans="1:9" x14ac:dyDescent="0.3">
      <c r="A345" s="8">
        <f>IF(B345&lt;&gt;"",ROWS($B$6:B345),"")</f>
        <v>340</v>
      </c>
      <c r="B345" s="32" t="s">
        <v>795</v>
      </c>
      <c r="C345" s="1" t="s">
        <v>796</v>
      </c>
      <c r="D345" s="32" t="s">
        <v>797</v>
      </c>
      <c r="E345" s="33">
        <v>421.89</v>
      </c>
      <c r="F345" s="34">
        <v>122</v>
      </c>
      <c r="G345" s="34">
        <v>1</v>
      </c>
      <c r="H345" s="35">
        <v>43385</v>
      </c>
      <c r="I345" s="36" t="s">
        <v>28</v>
      </c>
    </row>
    <row r="346" spans="1:9" x14ac:dyDescent="0.3">
      <c r="A346" s="8">
        <f>IF(B346&lt;&gt;"",ROWS($B$6:B346),"")</f>
        <v>341</v>
      </c>
      <c r="B346" s="32" t="s">
        <v>798</v>
      </c>
      <c r="C346" s="1" t="s">
        <v>798</v>
      </c>
      <c r="D346" s="32" t="s">
        <v>161</v>
      </c>
      <c r="E346" s="33">
        <v>416.41</v>
      </c>
      <c r="F346" s="34">
        <v>75</v>
      </c>
      <c r="G346" s="34">
        <v>1</v>
      </c>
      <c r="H346" s="35">
        <v>45548</v>
      </c>
      <c r="I346" s="36" t="s">
        <v>135</v>
      </c>
    </row>
    <row r="347" spans="1:9" x14ac:dyDescent="0.3">
      <c r="A347" s="8">
        <f>IF(B347&lt;&gt;"",ROWS($B$6:B347),"")</f>
        <v>342</v>
      </c>
      <c r="B347" s="32" t="s">
        <v>799</v>
      </c>
      <c r="C347" s="1" t="s">
        <v>800</v>
      </c>
      <c r="D347" s="32" t="s">
        <v>801</v>
      </c>
      <c r="E347" s="33">
        <v>408</v>
      </c>
      <c r="F347" s="34">
        <v>96</v>
      </c>
      <c r="G347" s="34">
        <v>1</v>
      </c>
      <c r="H347" s="35">
        <v>44493</v>
      </c>
      <c r="I347" s="36" t="s">
        <v>431</v>
      </c>
    </row>
    <row r="348" spans="1:9" x14ac:dyDescent="0.3">
      <c r="A348" s="8">
        <f>IF(B348&lt;&gt;"",ROWS($B$6:B348),"")</f>
        <v>343</v>
      </c>
      <c r="B348" s="32" t="s">
        <v>802</v>
      </c>
      <c r="C348" s="1" t="s">
        <v>802</v>
      </c>
      <c r="D348" s="32" t="s">
        <v>31</v>
      </c>
      <c r="E348" s="33">
        <v>373</v>
      </c>
      <c r="F348" s="34">
        <v>59</v>
      </c>
      <c r="G348" s="34">
        <v>2</v>
      </c>
      <c r="H348" s="35">
        <v>45359</v>
      </c>
      <c r="I348" s="36" t="s">
        <v>52</v>
      </c>
    </row>
    <row r="349" spans="1:9" x14ac:dyDescent="0.3">
      <c r="A349" s="8">
        <f>IF(B349&lt;&gt;"",ROWS($B$6:B349),"")</f>
        <v>344</v>
      </c>
      <c r="B349" s="32" t="s">
        <v>803</v>
      </c>
      <c r="C349" s="1" t="s">
        <v>804</v>
      </c>
      <c r="D349" s="32" t="s">
        <v>805</v>
      </c>
      <c r="E349" s="33">
        <v>354</v>
      </c>
      <c r="F349" s="34">
        <v>44</v>
      </c>
      <c r="G349" s="34">
        <v>3</v>
      </c>
      <c r="H349" s="35">
        <v>45740</v>
      </c>
      <c r="I349" s="36" t="s">
        <v>59</v>
      </c>
    </row>
    <row r="350" spans="1:9" x14ac:dyDescent="0.3">
      <c r="A350" s="8">
        <f>IF(B350&lt;&gt;"",ROWS($B$6:B350),"")</f>
        <v>345</v>
      </c>
      <c r="B350" s="32" t="s">
        <v>806</v>
      </c>
      <c r="C350" s="1" t="s">
        <v>807</v>
      </c>
      <c r="D350" s="32" t="s">
        <v>808</v>
      </c>
      <c r="E350" s="33">
        <v>344.7</v>
      </c>
      <c r="F350" s="34">
        <v>39</v>
      </c>
      <c r="G350" s="34">
        <v>0</v>
      </c>
      <c r="H350" s="35">
        <v>43469</v>
      </c>
      <c r="I350" s="36" t="s">
        <v>141</v>
      </c>
    </row>
    <row r="351" spans="1:9" x14ac:dyDescent="0.3">
      <c r="A351" s="8">
        <f>IF(B351&lt;&gt;"",ROWS($B$6:B351),"")</f>
        <v>346</v>
      </c>
      <c r="B351" s="32" t="s">
        <v>809</v>
      </c>
      <c r="C351" s="1" t="s">
        <v>810</v>
      </c>
      <c r="D351" s="32" t="s">
        <v>161</v>
      </c>
      <c r="E351" s="33">
        <v>339.5</v>
      </c>
      <c r="F351" s="34">
        <v>45</v>
      </c>
      <c r="G351" s="34">
        <v>1</v>
      </c>
      <c r="H351" s="35">
        <v>43987</v>
      </c>
      <c r="I351" s="36" t="s">
        <v>59</v>
      </c>
    </row>
    <row r="352" spans="1:9" x14ac:dyDescent="0.3">
      <c r="A352" s="8">
        <f>IF(B352&lt;&gt;"",ROWS($B$6:B352),"")</f>
        <v>347</v>
      </c>
      <c r="B352" s="32" t="s">
        <v>811</v>
      </c>
      <c r="C352" s="1" t="s">
        <v>812</v>
      </c>
      <c r="D352" s="32" t="s">
        <v>473</v>
      </c>
      <c r="E352" s="33">
        <v>324</v>
      </c>
      <c r="F352" s="34">
        <v>77</v>
      </c>
      <c r="G352" s="34">
        <v>1</v>
      </c>
      <c r="H352" s="35">
        <v>44673</v>
      </c>
      <c r="I352" s="36" t="s">
        <v>282</v>
      </c>
    </row>
    <row r="353" spans="1:9" x14ac:dyDescent="0.3">
      <c r="A353" s="8">
        <f>IF(B353&lt;&gt;"",ROWS($B$6:B353),"")</f>
        <v>348</v>
      </c>
      <c r="B353" s="32" t="s">
        <v>813</v>
      </c>
      <c r="C353" s="1" t="s">
        <v>814</v>
      </c>
      <c r="D353" s="32" t="s">
        <v>815</v>
      </c>
      <c r="E353" s="33">
        <v>318</v>
      </c>
      <c r="F353" s="34">
        <v>159</v>
      </c>
      <c r="G353" s="34">
        <v>1</v>
      </c>
      <c r="H353" s="35">
        <v>44694</v>
      </c>
      <c r="I353" s="36" t="s">
        <v>282</v>
      </c>
    </row>
    <row r="354" spans="1:9" x14ac:dyDescent="0.3">
      <c r="A354" s="8">
        <f>IF(B354&lt;&gt;"",ROWS($B$6:B354),"")</f>
        <v>349</v>
      </c>
      <c r="B354" s="32" t="s">
        <v>816</v>
      </c>
      <c r="C354" s="1" t="s">
        <v>817</v>
      </c>
      <c r="D354" s="32" t="s">
        <v>818</v>
      </c>
      <c r="E354" s="33">
        <v>315</v>
      </c>
      <c r="F354" s="34">
        <v>47</v>
      </c>
      <c r="G354" s="34">
        <v>1</v>
      </c>
      <c r="H354" s="35">
        <v>45590</v>
      </c>
      <c r="I354" s="36" t="s">
        <v>28</v>
      </c>
    </row>
    <row r="355" spans="1:9" x14ac:dyDescent="0.3">
      <c r="A355" s="8">
        <f>IF(B355&lt;&gt;"",ROWS($B$6:B355),"")</f>
        <v>350</v>
      </c>
      <c r="B355" s="32" t="s">
        <v>819</v>
      </c>
      <c r="C355" s="1" t="s">
        <v>819</v>
      </c>
      <c r="D355" s="32" t="s">
        <v>27</v>
      </c>
      <c r="E355" s="33">
        <v>305</v>
      </c>
      <c r="F355" s="34">
        <v>74</v>
      </c>
      <c r="G355" s="34">
        <v>1</v>
      </c>
      <c r="H355" s="35">
        <v>45632</v>
      </c>
      <c r="I355" s="36" t="s">
        <v>820</v>
      </c>
    </row>
    <row r="356" spans="1:9" x14ac:dyDescent="0.3">
      <c r="A356" s="8">
        <f>IF(B356&lt;&gt;"",ROWS($B$6:B356),"")</f>
        <v>351</v>
      </c>
      <c r="B356" s="32" t="s">
        <v>821</v>
      </c>
      <c r="C356" s="1" t="s">
        <v>822</v>
      </c>
      <c r="D356" s="32" t="s">
        <v>161</v>
      </c>
      <c r="E356" s="33">
        <v>303.89999999999998</v>
      </c>
      <c r="F356" s="34">
        <v>59</v>
      </c>
      <c r="G356" s="34">
        <v>5</v>
      </c>
      <c r="H356" s="35">
        <v>45740</v>
      </c>
      <c r="I356" s="36" t="s">
        <v>59</v>
      </c>
    </row>
    <row r="357" spans="1:9" x14ac:dyDescent="0.3">
      <c r="A357" s="8">
        <f>IF(B357&lt;&gt;"",ROWS($B$6:B357),"")</f>
        <v>352</v>
      </c>
      <c r="B357" s="32" t="s">
        <v>823</v>
      </c>
      <c r="C357" s="1" t="s">
        <v>824</v>
      </c>
      <c r="D357" s="32" t="s">
        <v>31</v>
      </c>
      <c r="E357" s="33">
        <v>302.5</v>
      </c>
      <c r="F357" s="34">
        <v>51</v>
      </c>
      <c r="G357" s="34">
        <v>1</v>
      </c>
      <c r="H357" s="35">
        <v>45555</v>
      </c>
      <c r="I357" s="36" t="s">
        <v>47</v>
      </c>
    </row>
    <row r="358" spans="1:9" x14ac:dyDescent="0.3">
      <c r="A358" s="8">
        <f>IF(B358&lt;&gt;"",ROWS($B$6:B358),"")</f>
        <v>353</v>
      </c>
      <c r="B358" s="32" t="s">
        <v>825</v>
      </c>
      <c r="C358" s="1" t="s">
        <v>826</v>
      </c>
      <c r="D358" s="32" t="s">
        <v>766</v>
      </c>
      <c r="E358" s="33">
        <v>300</v>
      </c>
      <c r="F358" s="34">
        <v>100</v>
      </c>
      <c r="G358" s="34">
        <v>1</v>
      </c>
      <c r="H358" s="35">
        <v>45492</v>
      </c>
      <c r="I358" s="36" t="s">
        <v>282</v>
      </c>
    </row>
    <row r="359" spans="1:9" x14ac:dyDescent="0.3">
      <c r="A359" s="8">
        <f>IF(B359&lt;&gt;"",ROWS($B$6:B359),"")</f>
        <v>354</v>
      </c>
      <c r="B359" s="32" t="s">
        <v>827</v>
      </c>
      <c r="C359" s="1" t="s">
        <v>828</v>
      </c>
      <c r="D359" s="32" t="s">
        <v>829</v>
      </c>
      <c r="E359" s="33">
        <v>300</v>
      </c>
      <c r="F359" s="34">
        <v>60</v>
      </c>
      <c r="G359" s="34">
        <v>1</v>
      </c>
      <c r="H359" s="35">
        <v>44512</v>
      </c>
      <c r="I359" s="36" t="s">
        <v>135</v>
      </c>
    </row>
    <row r="360" spans="1:9" x14ac:dyDescent="0.3">
      <c r="A360" s="8">
        <f>IF(B360&lt;&gt;"",ROWS($B$6:B360),"")</f>
        <v>355</v>
      </c>
      <c r="B360" s="32" t="s">
        <v>830</v>
      </c>
      <c r="C360" s="1" t="s">
        <v>831</v>
      </c>
      <c r="D360" s="32" t="s">
        <v>119</v>
      </c>
      <c r="E360" s="33">
        <v>285</v>
      </c>
      <c r="F360" s="34">
        <v>55</v>
      </c>
      <c r="G360" s="34" t="s">
        <v>42</v>
      </c>
      <c r="H360" s="35">
        <v>45303</v>
      </c>
      <c r="I360" s="36" t="s">
        <v>141</v>
      </c>
    </row>
    <row r="361" spans="1:9" x14ac:dyDescent="0.3">
      <c r="A361" s="8">
        <f>IF(B361&lt;&gt;"",ROWS($B$6:B361),"")</f>
        <v>356</v>
      </c>
      <c r="B361" s="32" t="s">
        <v>832</v>
      </c>
      <c r="C361" s="1" t="s">
        <v>832</v>
      </c>
      <c r="D361" s="32" t="s">
        <v>31</v>
      </c>
      <c r="E361" s="33">
        <v>270</v>
      </c>
      <c r="F361" s="34">
        <v>45</v>
      </c>
      <c r="G361" s="34">
        <v>1</v>
      </c>
      <c r="H361" s="35">
        <v>44736</v>
      </c>
      <c r="I361" s="36" t="s">
        <v>32</v>
      </c>
    </row>
    <row r="362" spans="1:9" x14ac:dyDescent="0.3">
      <c r="A362" s="8">
        <f>IF(B362&lt;&gt;"",ROWS($B$6:B362),"")</f>
        <v>357</v>
      </c>
      <c r="B362" s="32" t="s">
        <v>833</v>
      </c>
      <c r="C362" s="1" t="s">
        <v>834</v>
      </c>
      <c r="D362" s="32" t="s">
        <v>786</v>
      </c>
      <c r="E362" s="33">
        <v>268</v>
      </c>
      <c r="F362" s="34">
        <v>76</v>
      </c>
      <c r="G362" s="34" t="s">
        <v>42</v>
      </c>
      <c r="H362" s="35">
        <v>44974</v>
      </c>
      <c r="I362" s="36" t="s">
        <v>141</v>
      </c>
    </row>
    <row r="363" spans="1:9" x14ac:dyDescent="0.3">
      <c r="A363" s="8">
        <f>IF(B363&lt;&gt;"",ROWS($B$6:B363),"")</f>
        <v>358</v>
      </c>
      <c r="B363" s="32" t="s">
        <v>835</v>
      </c>
      <c r="C363" s="1" t="s">
        <v>836</v>
      </c>
      <c r="D363" s="32" t="s">
        <v>294</v>
      </c>
      <c r="E363" s="33">
        <v>249.45000000000002</v>
      </c>
      <c r="F363" s="34">
        <v>40</v>
      </c>
      <c r="G363" s="34">
        <v>1</v>
      </c>
      <c r="H363" s="35">
        <v>43987</v>
      </c>
      <c r="I363" s="36" t="s">
        <v>59</v>
      </c>
    </row>
    <row r="364" spans="1:9" x14ac:dyDescent="0.3">
      <c r="A364" s="8">
        <f>IF(B364&lt;&gt;"",ROWS($B$6:B364),"")</f>
        <v>359</v>
      </c>
      <c r="B364" s="32" t="s">
        <v>837</v>
      </c>
      <c r="C364" s="1" t="s">
        <v>837</v>
      </c>
      <c r="D364" s="32" t="s">
        <v>838</v>
      </c>
      <c r="E364" s="33">
        <v>248.15</v>
      </c>
      <c r="F364" s="34">
        <v>34</v>
      </c>
      <c r="G364" s="34">
        <v>1</v>
      </c>
      <c r="H364" s="35">
        <v>45191</v>
      </c>
      <c r="I364" s="36" t="s">
        <v>59</v>
      </c>
    </row>
    <row r="365" spans="1:9" x14ac:dyDescent="0.3">
      <c r="A365" s="8">
        <f>IF(B365&lt;&gt;"",ROWS($B$6:B365),"")</f>
        <v>360</v>
      </c>
      <c r="B365" s="32" t="s">
        <v>839</v>
      </c>
      <c r="C365" s="1" t="s">
        <v>840</v>
      </c>
      <c r="D365" s="32" t="s">
        <v>31</v>
      </c>
      <c r="E365" s="33">
        <v>245.47000000000003</v>
      </c>
      <c r="F365" s="34">
        <v>59</v>
      </c>
      <c r="G365" s="34">
        <v>1</v>
      </c>
      <c r="H365" s="35">
        <v>45583</v>
      </c>
      <c r="I365" s="36" t="s">
        <v>135</v>
      </c>
    </row>
    <row r="366" spans="1:9" x14ac:dyDescent="0.3">
      <c r="A366" s="8">
        <f>IF(B366&lt;&gt;"",ROWS($B$6:B366),"")</f>
        <v>361</v>
      </c>
      <c r="B366" s="32" t="s">
        <v>841</v>
      </c>
      <c r="C366" s="1" t="s">
        <v>842</v>
      </c>
      <c r="D366" s="32" t="s">
        <v>119</v>
      </c>
      <c r="E366" s="33">
        <v>245</v>
      </c>
      <c r="F366" s="34">
        <v>49</v>
      </c>
      <c r="G366" s="34">
        <v>1</v>
      </c>
      <c r="H366" s="35">
        <v>45569</v>
      </c>
      <c r="I366" s="36" t="s">
        <v>282</v>
      </c>
    </row>
    <row r="367" spans="1:9" x14ac:dyDescent="0.3">
      <c r="A367" s="8">
        <f>IF(B367&lt;&gt;"",ROWS($B$6:B367),"")</f>
        <v>362</v>
      </c>
      <c r="B367" s="32" t="s">
        <v>843</v>
      </c>
      <c r="C367" s="1" t="s">
        <v>844</v>
      </c>
      <c r="D367" s="32" t="s">
        <v>31</v>
      </c>
      <c r="E367" s="33">
        <v>243</v>
      </c>
      <c r="F367" s="34">
        <v>51</v>
      </c>
      <c r="G367" s="34">
        <v>2</v>
      </c>
      <c r="H367" s="35">
        <v>45947</v>
      </c>
      <c r="I367" s="36" t="s">
        <v>135</v>
      </c>
    </row>
    <row r="368" spans="1:9" x14ac:dyDescent="0.3">
      <c r="A368" s="8">
        <f>IF(B368&lt;&gt;"",ROWS($B$6:B368),"")</f>
        <v>363</v>
      </c>
      <c r="B368" s="32" t="s">
        <v>845</v>
      </c>
      <c r="C368" s="1" t="s">
        <v>846</v>
      </c>
      <c r="D368" s="32" t="s">
        <v>31</v>
      </c>
      <c r="E368" s="33">
        <v>242</v>
      </c>
      <c r="F368" s="34">
        <v>49</v>
      </c>
      <c r="G368" s="34">
        <v>1</v>
      </c>
      <c r="H368" s="35">
        <v>45590</v>
      </c>
      <c r="I368" s="36" t="s">
        <v>135</v>
      </c>
    </row>
    <row r="369" spans="1:9" x14ac:dyDescent="0.3">
      <c r="A369" s="8">
        <f>IF(B369&lt;&gt;"",ROWS($B$6:B369),"")</f>
        <v>364</v>
      </c>
      <c r="B369" s="32" t="s">
        <v>847</v>
      </c>
      <c r="C369" s="1" t="s">
        <v>848</v>
      </c>
      <c r="D369" s="32" t="s">
        <v>31</v>
      </c>
      <c r="E369" s="33">
        <v>223.5</v>
      </c>
      <c r="F369" s="34">
        <v>36</v>
      </c>
      <c r="G369" s="34">
        <v>1</v>
      </c>
      <c r="H369" s="35">
        <v>45366</v>
      </c>
      <c r="I369" s="36" t="s">
        <v>28</v>
      </c>
    </row>
    <row r="370" spans="1:9" x14ac:dyDescent="0.3">
      <c r="A370" s="8">
        <f>IF(B370&lt;&gt;"",ROWS($B$6:B370),"")</f>
        <v>365</v>
      </c>
      <c r="B370" s="32" t="s">
        <v>849</v>
      </c>
      <c r="C370" s="1" t="s">
        <v>850</v>
      </c>
      <c r="D370" s="32" t="s">
        <v>851</v>
      </c>
      <c r="E370" s="33">
        <v>205</v>
      </c>
      <c r="F370" s="34">
        <v>41</v>
      </c>
      <c r="G370" s="34">
        <v>1</v>
      </c>
      <c r="H370" s="35">
        <v>44827</v>
      </c>
      <c r="I370" s="36" t="s">
        <v>282</v>
      </c>
    </row>
    <row r="371" spans="1:9" x14ac:dyDescent="0.3">
      <c r="A371" s="8">
        <f>IF(B371&lt;&gt;"",ROWS($B$6:B371),"")</f>
        <v>366</v>
      </c>
      <c r="B371" s="32" t="s">
        <v>852</v>
      </c>
      <c r="C371" s="1" t="s">
        <v>853</v>
      </c>
      <c r="D371" s="32" t="s">
        <v>185</v>
      </c>
      <c r="E371" s="33">
        <v>199.8</v>
      </c>
      <c r="F371" s="34">
        <v>37</v>
      </c>
      <c r="G371" s="34">
        <v>1</v>
      </c>
      <c r="H371" s="35">
        <v>45012</v>
      </c>
      <c r="I371" s="36" t="s">
        <v>59</v>
      </c>
    </row>
    <row r="372" spans="1:9" x14ac:dyDescent="0.3">
      <c r="A372" s="8">
        <f>IF(B372&lt;&gt;"",ROWS($B$6:B372),"")</f>
        <v>367</v>
      </c>
      <c r="B372" s="32" t="s">
        <v>854</v>
      </c>
      <c r="C372" s="1" t="s">
        <v>855</v>
      </c>
      <c r="D372" s="32" t="s">
        <v>856</v>
      </c>
      <c r="E372" s="33">
        <v>199.7</v>
      </c>
      <c r="F372" s="34">
        <v>30</v>
      </c>
      <c r="G372" s="34">
        <v>1</v>
      </c>
      <c r="H372" s="35">
        <v>45379</v>
      </c>
      <c r="I372" s="36" t="s">
        <v>59</v>
      </c>
    </row>
    <row r="373" spans="1:9" x14ac:dyDescent="0.3">
      <c r="A373" s="8">
        <f>IF(B373&lt;&gt;"",ROWS($B$6:B373),"")</f>
        <v>368</v>
      </c>
      <c r="B373" s="32" t="s">
        <v>857</v>
      </c>
      <c r="C373" s="1" t="s">
        <v>858</v>
      </c>
      <c r="D373" s="32" t="s">
        <v>512</v>
      </c>
      <c r="E373" s="33">
        <v>198.3</v>
      </c>
      <c r="F373" s="34">
        <v>42</v>
      </c>
      <c r="G373" s="34">
        <v>2</v>
      </c>
      <c r="H373" s="35">
        <v>45740</v>
      </c>
      <c r="I373" s="36" t="s">
        <v>59</v>
      </c>
    </row>
    <row r="374" spans="1:9" x14ac:dyDescent="0.3">
      <c r="A374" s="8">
        <f>IF(B374&lt;&gt;"",ROWS($B$6:B374),"")</f>
        <v>369</v>
      </c>
      <c r="B374" s="32" t="s">
        <v>859</v>
      </c>
      <c r="C374" s="1" t="s">
        <v>860</v>
      </c>
      <c r="D374" s="32" t="s">
        <v>31</v>
      </c>
      <c r="E374" s="33">
        <v>158</v>
      </c>
      <c r="F374" s="34">
        <v>39</v>
      </c>
      <c r="G374" s="34">
        <v>2</v>
      </c>
      <c r="H374" s="35">
        <v>45590</v>
      </c>
      <c r="I374" s="36" t="s">
        <v>52</v>
      </c>
    </row>
    <row r="375" spans="1:9" x14ac:dyDescent="0.3">
      <c r="A375" s="8">
        <f>IF(B375&lt;&gt;"",ROWS($B$6:B375),"")</f>
        <v>370</v>
      </c>
      <c r="B375" s="32" t="s">
        <v>861</v>
      </c>
      <c r="C375" s="1" t="s">
        <v>861</v>
      </c>
      <c r="D375" s="32" t="s">
        <v>27</v>
      </c>
      <c r="E375" s="33">
        <v>150</v>
      </c>
      <c r="F375" s="34">
        <v>30</v>
      </c>
      <c r="G375" s="34">
        <v>1</v>
      </c>
      <c r="H375" s="35">
        <v>43574</v>
      </c>
      <c r="I375" s="36" t="s">
        <v>59</v>
      </c>
    </row>
    <row r="376" spans="1:9" x14ac:dyDescent="0.3">
      <c r="A376" s="8">
        <f>IF(B376&lt;&gt;"",ROWS($B$6:B376),"")</f>
        <v>371</v>
      </c>
      <c r="B376" s="32" t="s">
        <v>862</v>
      </c>
      <c r="C376" s="1" t="s">
        <v>863</v>
      </c>
      <c r="D376" s="32" t="s">
        <v>161</v>
      </c>
      <c r="E376" s="33">
        <v>135</v>
      </c>
      <c r="F376" s="34">
        <v>27</v>
      </c>
      <c r="G376" s="34">
        <v>1</v>
      </c>
      <c r="H376" s="35">
        <v>44316</v>
      </c>
      <c r="I376" s="36" t="s">
        <v>59</v>
      </c>
    </row>
    <row r="377" spans="1:9" x14ac:dyDescent="0.3">
      <c r="A377" s="8">
        <f>IF(B377&lt;&gt;"",ROWS($B$6:B377),"")</f>
        <v>372</v>
      </c>
      <c r="B377" s="32" t="s">
        <v>864</v>
      </c>
      <c r="C377" s="1" t="s">
        <v>865</v>
      </c>
      <c r="D377" s="32" t="s">
        <v>31</v>
      </c>
      <c r="E377" s="33">
        <v>131.1</v>
      </c>
      <c r="F377" s="34">
        <v>22</v>
      </c>
      <c r="G377" s="34">
        <v>1</v>
      </c>
      <c r="H377" s="35">
        <v>45478</v>
      </c>
      <c r="I377" s="36" t="s">
        <v>52</v>
      </c>
    </row>
    <row r="378" spans="1:9" x14ac:dyDescent="0.3">
      <c r="A378" s="8">
        <f>IF(B378&lt;&gt;"",ROWS($B$6:B378),"")</f>
        <v>373</v>
      </c>
      <c r="B378" s="32" t="s">
        <v>866</v>
      </c>
      <c r="C378" s="1" t="s">
        <v>866</v>
      </c>
      <c r="D378" s="32" t="s">
        <v>867</v>
      </c>
      <c r="E378" s="33">
        <v>128</v>
      </c>
      <c r="F378" s="34">
        <v>32</v>
      </c>
      <c r="G378" s="34">
        <v>2</v>
      </c>
      <c r="H378" s="35">
        <v>45632</v>
      </c>
      <c r="I378" s="36" t="s">
        <v>693</v>
      </c>
    </row>
    <row r="379" spans="1:9" x14ac:dyDescent="0.3">
      <c r="A379" s="8">
        <f>IF(B379&lt;&gt;"",ROWS($B$6:B379),"")</f>
        <v>374</v>
      </c>
      <c r="B379" s="32" t="s">
        <v>868</v>
      </c>
      <c r="C379" s="1" t="s">
        <v>869</v>
      </c>
      <c r="D379" s="32" t="s">
        <v>870</v>
      </c>
      <c r="E379" s="33">
        <v>114.6</v>
      </c>
      <c r="F379" s="34">
        <v>23</v>
      </c>
      <c r="G379" s="34">
        <v>1</v>
      </c>
      <c r="H379" s="35">
        <v>45408</v>
      </c>
      <c r="I379" s="36" t="s">
        <v>28</v>
      </c>
    </row>
    <row r="380" spans="1:9" x14ac:dyDescent="0.3">
      <c r="A380" s="8">
        <f>IF(B380&lt;&gt;"",ROWS($B$6:B380),"")</f>
        <v>375</v>
      </c>
      <c r="B380" s="32" t="s">
        <v>871</v>
      </c>
      <c r="C380" s="1" t="s">
        <v>872</v>
      </c>
      <c r="D380" s="32" t="s">
        <v>385</v>
      </c>
      <c r="E380" s="33">
        <v>114.45</v>
      </c>
      <c r="F380" s="34">
        <v>21</v>
      </c>
      <c r="G380" s="34">
        <v>1</v>
      </c>
      <c r="H380" s="35">
        <v>44547</v>
      </c>
      <c r="I380" s="36" t="s">
        <v>28</v>
      </c>
    </row>
    <row r="381" spans="1:9" x14ac:dyDescent="0.3">
      <c r="A381" s="8">
        <f>IF(B381&lt;&gt;"",ROWS($B$6:B381),"")</f>
        <v>376</v>
      </c>
      <c r="B381" s="32" t="s">
        <v>873</v>
      </c>
      <c r="C381" s="1" t="s">
        <v>874</v>
      </c>
      <c r="D381" s="32" t="s">
        <v>31</v>
      </c>
      <c r="E381" s="33">
        <v>114</v>
      </c>
      <c r="F381" s="34">
        <v>38</v>
      </c>
      <c r="G381" s="34">
        <v>1</v>
      </c>
      <c r="H381" s="35">
        <v>45457</v>
      </c>
      <c r="I381" s="36" t="s">
        <v>35</v>
      </c>
    </row>
    <row r="382" spans="1:9" x14ac:dyDescent="0.3">
      <c r="A382" s="8">
        <f>IF(B382&lt;&gt;"",ROWS($B$6:B382),"")</f>
        <v>377</v>
      </c>
      <c r="B382" s="32" t="s">
        <v>875</v>
      </c>
      <c r="C382" s="1" t="s">
        <v>876</v>
      </c>
      <c r="D382" s="32" t="s">
        <v>877</v>
      </c>
      <c r="E382" s="33">
        <v>97.85</v>
      </c>
      <c r="F382" s="34">
        <v>12</v>
      </c>
      <c r="G382" s="34">
        <v>1</v>
      </c>
      <c r="H382" s="35">
        <v>45331</v>
      </c>
      <c r="I382" s="36" t="s">
        <v>59</v>
      </c>
    </row>
    <row r="383" spans="1:9" x14ac:dyDescent="0.3">
      <c r="A383" s="8">
        <f>IF(B383&lt;&gt;"",ROWS($B$6:B383),"")</f>
        <v>378</v>
      </c>
      <c r="B383" s="32" t="s">
        <v>878</v>
      </c>
      <c r="C383" s="1" t="s">
        <v>879</v>
      </c>
      <c r="D383" s="32" t="s">
        <v>880</v>
      </c>
      <c r="E383" s="33">
        <v>82.5</v>
      </c>
      <c r="F383" s="34">
        <v>33</v>
      </c>
      <c r="G383" s="34">
        <v>1</v>
      </c>
      <c r="H383" s="35">
        <v>45379</v>
      </c>
      <c r="I383" s="36" t="s">
        <v>59</v>
      </c>
    </row>
    <row r="384" spans="1:9" x14ac:dyDescent="0.3">
      <c r="A384" s="8">
        <f>IF(B384&lt;&gt;"",ROWS($B$6:B384),"")</f>
        <v>379</v>
      </c>
      <c r="B384" s="32" t="s">
        <v>881</v>
      </c>
      <c r="C384" s="1" t="s">
        <v>882</v>
      </c>
      <c r="D384" s="32" t="s">
        <v>31</v>
      </c>
      <c r="E384" s="33">
        <v>67.8</v>
      </c>
      <c r="F384" s="34">
        <v>11</v>
      </c>
      <c r="G384" s="34">
        <v>1</v>
      </c>
      <c r="H384" s="35">
        <v>45275</v>
      </c>
      <c r="I384" s="36" t="s">
        <v>59</v>
      </c>
    </row>
    <row r="385" spans="1:9" x14ac:dyDescent="0.3">
      <c r="A385" s="8">
        <f>IF(B385&lt;&gt;"",ROWS($B$6:B385),"")</f>
        <v>380</v>
      </c>
      <c r="B385" s="32" t="s">
        <v>883</v>
      </c>
      <c r="C385" s="1" t="s">
        <v>883</v>
      </c>
      <c r="D385" s="32" t="s">
        <v>884</v>
      </c>
      <c r="E385" s="33">
        <v>58.5</v>
      </c>
      <c r="F385" s="34">
        <v>8</v>
      </c>
      <c r="G385" s="34">
        <v>1</v>
      </c>
      <c r="H385" s="35">
        <v>45588</v>
      </c>
      <c r="I385" s="36" t="s">
        <v>820</v>
      </c>
    </row>
    <row r="386" spans="1:9" x14ac:dyDescent="0.3">
      <c r="A386" s="8">
        <f>IF(B386&lt;&gt;"",ROWS($B$6:B386),"")</f>
        <v>381</v>
      </c>
      <c r="B386" s="32" t="s">
        <v>885</v>
      </c>
      <c r="C386" s="1" t="s">
        <v>886</v>
      </c>
      <c r="D386" s="32" t="s">
        <v>887</v>
      </c>
      <c r="E386" s="33">
        <v>56</v>
      </c>
      <c r="F386" s="34">
        <v>14</v>
      </c>
      <c r="G386" s="34">
        <v>1</v>
      </c>
      <c r="H386" s="35">
        <v>44715</v>
      </c>
      <c r="I386" s="36" t="s">
        <v>282</v>
      </c>
    </row>
    <row r="387" spans="1:9" x14ac:dyDescent="0.3">
      <c r="A387" s="8">
        <f>IF(B387&lt;&gt;"",ROWS($B$6:B387),"")</f>
        <v>382</v>
      </c>
      <c r="B387" s="32" t="s">
        <v>888</v>
      </c>
      <c r="C387" s="1" t="s">
        <v>889</v>
      </c>
      <c r="D387" s="32" t="s">
        <v>741</v>
      </c>
      <c r="E387" s="33">
        <v>49.2</v>
      </c>
      <c r="F387" s="34">
        <v>11</v>
      </c>
      <c r="G387" s="34">
        <v>3</v>
      </c>
      <c r="H387" s="35">
        <v>45740</v>
      </c>
      <c r="I387" s="36" t="s">
        <v>59</v>
      </c>
    </row>
    <row r="388" spans="1:9" x14ac:dyDescent="0.3">
      <c r="A388" s="8">
        <f>IF(B388&lt;&gt;"",ROWS($B$6:B388),"")</f>
        <v>383</v>
      </c>
      <c r="B388" s="32" t="s">
        <v>890</v>
      </c>
      <c r="C388" s="1" t="s">
        <v>891</v>
      </c>
      <c r="D388" s="32" t="s">
        <v>892</v>
      </c>
      <c r="E388" s="33">
        <v>48</v>
      </c>
      <c r="F388" s="34">
        <v>9</v>
      </c>
      <c r="G388" s="34">
        <v>1</v>
      </c>
      <c r="H388" s="35">
        <v>44655</v>
      </c>
      <c r="I388" s="36" t="s">
        <v>59</v>
      </c>
    </row>
    <row r="389" spans="1:9" x14ac:dyDescent="0.3">
      <c r="A389" s="8">
        <f>IF(B389&lt;&gt;"",ROWS($B$6:B389),"")</f>
        <v>384</v>
      </c>
      <c r="B389" s="32" t="s">
        <v>893</v>
      </c>
      <c r="C389" s="1" t="s">
        <v>893</v>
      </c>
      <c r="D389" s="32" t="s">
        <v>27</v>
      </c>
      <c r="E389" s="33">
        <v>40</v>
      </c>
      <c r="F389" s="34">
        <v>8</v>
      </c>
      <c r="G389" s="34">
        <v>1</v>
      </c>
      <c r="H389" s="35">
        <v>44071</v>
      </c>
      <c r="I389" s="36" t="s">
        <v>179</v>
      </c>
    </row>
    <row r="390" spans="1:9" x14ac:dyDescent="0.3">
      <c r="A390" s="8">
        <f>IF(B390&lt;&gt;"",ROWS($B$6:B390),"")</f>
        <v>385</v>
      </c>
      <c r="B390" s="32" t="s">
        <v>894</v>
      </c>
      <c r="C390" s="1" t="s">
        <v>895</v>
      </c>
      <c r="D390" s="32" t="s">
        <v>203</v>
      </c>
      <c r="E390" s="33">
        <v>31.34</v>
      </c>
      <c r="F390" s="34">
        <v>5</v>
      </c>
      <c r="G390" s="34">
        <v>1</v>
      </c>
      <c r="H390" s="35">
        <v>45379</v>
      </c>
      <c r="I390" s="36" t="s">
        <v>59</v>
      </c>
    </row>
    <row r="391" spans="1:9" x14ac:dyDescent="0.3">
      <c r="A391" s="8">
        <f>IF(B391&lt;&gt;"",ROWS($B$6:B391),"")</f>
        <v>386</v>
      </c>
      <c r="B391" s="32" t="s">
        <v>896</v>
      </c>
      <c r="C391" s="1" t="s">
        <v>897</v>
      </c>
      <c r="D391" s="32" t="s">
        <v>898</v>
      </c>
      <c r="E391" s="33">
        <v>30.5</v>
      </c>
      <c r="F391" s="34">
        <v>9</v>
      </c>
      <c r="G391" s="34">
        <v>1</v>
      </c>
      <c r="H391" s="35">
        <v>45443</v>
      </c>
      <c r="I391" s="36" t="s">
        <v>179</v>
      </c>
    </row>
    <row r="392" spans="1:9" x14ac:dyDescent="0.3">
      <c r="A392" s="8">
        <f>IF(B392&lt;&gt;"",ROWS($B$6:B392),"")</f>
        <v>387</v>
      </c>
      <c r="B392" s="32" t="s">
        <v>899</v>
      </c>
      <c r="C392" s="1" t="s">
        <v>900</v>
      </c>
      <c r="D392" s="32" t="s">
        <v>901</v>
      </c>
      <c r="E392" s="33">
        <v>28</v>
      </c>
      <c r="F392" s="34">
        <v>5</v>
      </c>
      <c r="G392" s="34">
        <v>1</v>
      </c>
      <c r="H392" s="35">
        <v>45310</v>
      </c>
      <c r="I392" s="36" t="s">
        <v>35</v>
      </c>
    </row>
    <row r="393" spans="1:9" x14ac:dyDescent="0.3">
      <c r="A393" s="8">
        <f>IF(B393&lt;&gt;"",ROWS($B$6:B393),"")</f>
        <v>388</v>
      </c>
      <c r="B393" s="32" t="s">
        <v>902</v>
      </c>
      <c r="C393" s="1" t="s">
        <v>903</v>
      </c>
      <c r="D393" s="32" t="s">
        <v>904</v>
      </c>
      <c r="E393" s="33">
        <v>8.6999999999999993</v>
      </c>
      <c r="F393" s="34">
        <v>2</v>
      </c>
      <c r="G393" s="34">
        <v>1</v>
      </c>
      <c r="H393" s="35">
        <v>45744</v>
      </c>
      <c r="I393" s="36" t="s">
        <v>59</v>
      </c>
    </row>
    <row r="394" spans="1:9" x14ac:dyDescent="0.3">
      <c r="A394" s="8">
        <f>IF(B394&lt;&gt;"",ROWS($B$6:B394),"")</f>
        <v>389</v>
      </c>
      <c r="B394" s="32" t="s">
        <v>905</v>
      </c>
      <c r="C394" s="1" t="s">
        <v>906</v>
      </c>
      <c r="D394" s="32" t="s">
        <v>31</v>
      </c>
      <c r="E394" s="33">
        <v>5.37</v>
      </c>
      <c r="F394" s="34">
        <v>1</v>
      </c>
      <c r="G394" s="34">
        <v>1</v>
      </c>
      <c r="H394" s="35">
        <v>45156</v>
      </c>
      <c r="I394" s="36" t="s">
        <v>135</v>
      </c>
    </row>
    <row r="395" spans="1:9" x14ac:dyDescent="0.3">
      <c r="A395" t="s">
        <v>12</v>
      </c>
      <c r="B395">
        <f>SUBTOTAL(103,_2018[Filmo pavadinimas])</f>
        <v>389</v>
      </c>
      <c r="E395" s="19">
        <f>SUBTOTAL(109,_2018[Pajamos])</f>
        <v>23672966.906099986</v>
      </c>
      <c r="F395" s="12">
        <f>SUBTOTAL(109,_2018[Žiūrovų skaičius])</f>
        <v>3571852</v>
      </c>
    </row>
    <row r="397" spans="1:9" x14ac:dyDescent="0.3">
      <c r="D397" s="2" t="s">
        <v>13</v>
      </c>
      <c r="E397" s="22" t="s">
        <v>5</v>
      </c>
      <c r="F397" s="3" t="s">
        <v>6</v>
      </c>
    </row>
    <row r="398" spans="1:9" x14ac:dyDescent="0.3">
      <c r="D398" s="1" t="s">
        <v>25</v>
      </c>
      <c r="E398" s="23">
        <f>Table3[[#Totals],[Pajamos]]</f>
        <v>3315381.9800000009</v>
      </c>
      <c r="F398" s="44">
        <f>Table3[[#Totals],[Žiūrovų skaičius]]</f>
        <v>481633</v>
      </c>
    </row>
    <row r="399" spans="1:9" x14ac:dyDescent="0.3">
      <c r="D399" s="1" t="s">
        <v>14</v>
      </c>
      <c r="E399" s="23">
        <f>Table3_Vasaris[[#Totals],[Pajamos]]</f>
        <v>3259431.0825000009</v>
      </c>
      <c r="F399" s="44">
        <f>Table3_Vasaris[[#Totals],[Žiūrovų skaičius]]</f>
        <v>463623</v>
      </c>
    </row>
    <row r="400" spans="1:9" x14ac:dyDescent="0.3">
      <c r="D400" s="1" t="s">
        <v>15</v>
      </c>
      <c r="E400" s="23">
        <f>Table3_Vasaris5[[#Totals],[Pajamos]]</f>
        <v>1539696.6199999996</v>
      </c>
      <c r="F400" s="44">
        <f>Table3_Vasaris5[[#Totals],[Žiūrovų skaičius]]</f>
        <v>230105</v>
      </c>
    </row>
    <row r="401" spans="4:6" x14ac:dyDescent="0.3">
      <c r="D401" s="1" t="s">
        <v>16</v>
      </c>
      <c r="E401" s="23">
        <f>Table3_Balandis[[#Totals],[Pajamos]]</f>
        <v>1976910.5199999991</v>
      </c>
      <c r="F401" s="44">
        <f>Table3_Balandis[[#Totals],[Žiūrovų skaičius]]</f>
        <v>312047</v>
      </c>
    </row>
    <row r="402" spans="4:6" x14ac:dyDescent="0.3">
      <c r="D402" s="1" t="s">
        <v>17</v>
      </c>
      <c r="E402" s="23">
        <f>Table3_Gegužė[[#Totals],[Pajamos]]</f>
        <v>1321822.7435999992</v>
      </c>
      <c r="F402" s="44">
        <f>Table3_Gegužė[[#Totals],[Žiūrovų skaičius]]</f>
        <v>211332</v>
      </c>
    </row>
    <row r="403" spans="4:6" x14ac:dyDescent="0.3">
      <c r="D403" s="1" t="s">
        <v>18</v>
      </c>
      <c r="E403" s="23">
        <f>Table3_Birželis[[#Totals],[Pajamos]]</f>
        <v>1543708.4799999991</v>
      </c>
      <c r="F403" s="44">
        <f>Table3_Birželis[[#Totals],[Žiūrovų skaičius]]</f>
        <v>254594</v>
      </c>
    </row>
    <row r="404" spans="4:6" x14ac:dyDescent="0.3">
      <c r="D404" s="1" t="s">
        <v>19</v>
      </c>
      <c r="E404" s="23">
        <f>Table3_Liepa[[#Totals],[Pajamos]]</f>
        <v>1656600.91</v>
      </c>
      <c r="F404" s="44">
        <f>Table3_Liepa[[#Totals],[Žiūrovų skaičius]]</f>
        <v>265233</v>
      </c>
    </row>
    <row r="405" spans="4:6" x14ac:dyDescent="0.3">
      <c r="D405" s="1" t="s">
        <v>20</v>
      </c>
      <c r="E405" s="23">
        <f>Table3_Rugpjūtis[[#Totals],[Pajamos]]</f>
        <v>1524430.8800000001</v>
      </c>
      <c r="F405" s="44">
        <f>Table3_Rugpjūtis[[#Totals],[Žiūrovų skaičius]]</f>
        <v>245399</v>
      </c>
    </row>
    <row r="406" spans="4:6" x14ac:dyDescent="0.3">
      <c r="D406" s="1" t="s">
        <v>21</v>
      </c>
      <c r="E406" s="23">
        <f>Table3_Rugsėjis[[#Totals],[Pajamos]]</f>
        <v>1217723.0800000005</v>
      </c>
      <c r="F406" s="44">
        <f>Table3_Rugsėjis[[#Totals],[Žiūrovų skaičius]]</f>
        <v>181618</v>
      </c>
    </row>
    <row r="407" spans="4:6" x14ac:dyDescent="0.3">
      <c r="D407" s="1" t="s">
        <v>22</v>
      </c>
      <c r="E407" s="23">
        <f>Table3_Spalis[[#Totals],[Pajamos]]</f>
        <v>1342230.11</v>
      </c>
      <c r="F407" s="44">
        <f>Table3_Spalis[[#Totals],[Žiūrovų skaičius]]</f>
        <v>206363</v>
      </c>
    </row>
    <row r="408" spans="4:6" x14ac:dyDescent="0.3">
      <c r="D408" s="1" t="s">
        <v>23</v>
      </c>
      <c r="E408" s="23">
        <f>Table3_Lapkritis[[#Totals],[Pajamos]]</f>
        <v>1957042.8599999994</v>
      </c>
      <c r="F408" s="44">
        <f>Table3_Lapkritis[[#Totals],[Žiūrovų skaičius]]</f>
        <v>298212</v>
      </c>
    </row>
    <row r="409" spans="4:6" ht="15" customHeight="1" thickBot="1" x14ac:dyDescent="0.35">
      <c r="D409" s="1" t="s">
        <v>0</v>
      </c>
      <c r="E409" s="23">
        <f>Table3_Gruodis[[#Totals],[Pajamos]]</f>
        <v>3017987.7499999995</v>
      </c>
      <c r="F409" s="44">
        <f>Table3_Gruodis[[#Totals],[Žiūrovų skaičius]]</f>
        <v>421693</v>
      </c>
    </row>
    <row r="410" spans="4:6" x14ac:dyDescent="0.3">
      <c r="D410" s="43" t="s">
        <v>24</v>
      </c>
      <c r="E410" s="24">
        <f>SUM(E398:E409)</f>
        <v>23672967.016100001</v>
      </c>
      <c r="F410" s="4">
        <f>SUM(F398:F409)</f>
        <v>3571852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80287-B38B-4060-9BC0-34033F1F3CA7}">
  <dimension ref="A1:G424"/>
  <sheetViews>
    <sheetView workbookViewId="0">
      <selection activeCell="D78" sqref="D78:D424"/>
    </sheetView>
  </sheetViews>
  <sheetFormatPr defaultRowHeight="14.4" x14ac:dyDescent="0.3"/>
  <cols>
    <col min="1" max="2" width="45" customWidth="1"/>
    <col min="3" max="3" width="18" style="19" customWidth="1"/>
    <col min="4" max="4" width="18" customWidth="1"/>
    <col min="5" max="6" width="18" style="59" customWidth="1"/>
    <col min="7" max="7" width="18" style="12" customWidth="1"/>
    <col min="8" max="8" width="21" bestFit="1" customWidth="1"/>
    <col min="9" max="9" width="22" bestFit="1" customWidth="1"/>
    <col min="10" max="11" width="20.88671875" bestFit="1" customWidth="1"/>
    <col min="12" max="196" width="22" bestFit="1" customWidth="1"/>
  </cols>
  <sheetData>
    <row r="1" spans="1:7" x14ac:dyDescent="0.3">
      <c r="A1" s="51" t="s">
        <v>9</v>
      </c>
      <c r="B1" s="51" t="s">
        <v>2</v>
      </c>
      <c r="C1" s="55" t="s">
        <v>5</v>
      </c>
      <c r="D1" s="56" t="s">
        <v>6</v>
      </c>
      <c r="E1" s="58" t="s">
        <v>1201</v>
      </c>
      <c r="F1" s="58" t="s">
        <v>1202</v>
      </c>
      <c r="G1" s="51" t="s">
        <v>8</v>
      </c>
    </row>
    <row r="2" spans="1:7" x14ac:dyDescent="0.3">
      <c r="A2" t="s">
        <v>28</v>
      </c>
      <c r="B2" t="s">
        <v>1214</v>
      </c>
      <c r="C2" s="19">
        <v>3144187.3600000003</v>
      </c>
      <c r="D2" s="12">
        <v>412521</v>
      </c>
      <c r="E2" s="59">
        <f>_xlfn.PERCENTOF(Table14[[#This Row],[Pajamos]],[1]!_2025[[#Totals],[Pajamos]])</f>
        <v>0.13281966666919148</v>
      </c>
      <c r="F2" s="59">
        <f>_xlfn.PERCENTOF(Table14[[#This Row],[Žiūrovų skaičius]],[1]!_2025[[#Totals],[Žiūrovų skaičius]])</f>
        <v>0.11549529139168521</v>
      </c>
      <c r="G2" s="45">
        <v>45681</v>
      </c>
    </row>
    <row r="3" spans="1:7" x14ac:dyDescent="0.3">
      <c r="B3" t="s">
        <v>1215</v>
      </c>
      <c r="C3" s="19">
        <v>318853.48</v>
      </c>
      <c r="D3" s="12">
        <v>41188</v>
      </c>
      <c r="E3" s="59">
        <f>_xlfn.PERCENTOF(Table14[[#This Row],[Pajamos]],[1]!_2025[[#Totals],[Pajamos]])</f>
        <v>1.3469303219230455E-2</v>
      </c>
      <c r="F3" s="59">
        <f>_xlfn.PERCENTOF(Table14[[#This Row],[Žiūrovų skaičius]],[1]!_2025[[#Totals],[Žiūrovų skaičius]])</f>
        <v>1.1531582784490318E-2</v>
      </c>
      <c r="G3" s="45">
        <v>45975</v>
      </c>
    </row>
    <row r="4" spans="1:7" x14ac:dyDescent="0.3">
      <c r="B4" t="s">
        <v>1216</v>
      </c>
      <c r="C4" s="19">
        <v>223257.61</v>
      </c>
      <c r="D4" s="12">
        <v>33415</v>
      </c>
      <c r="E4" s="59">
        <f>_xlfn.PERCENTOF(Table14[[#This Row],[Pajamos]],[1]!_2025[[#Totals],[Pajamos]])</f>
        <v>9.4310541791505532E-3</v>
      </c>
      <c r="F4" s="59">
        <f>_xlfn.PERCENTOF(Table14[[#This Row],[Žiūrovų skaičius]],[1]!_2025[[#Totals],[Žiūrovų skaičius]])</f>
        <v>9.3553423022177326E-3</v>
      </c>
      <c r="G4" s="45">
        <v>45688</v>
      </c>
    </row>
    <row r="5" spans="1:7" x14ac:dyDescent="0.3">
      <c r="B5" t="s">
        <v>1217</v>
      </c>
      <c r="C5" s="19">
        <v>216462.55</v>
      </c>
      <c r="D5" s="12">
        <v>29198</v>
      </c>
      <c r="E5" s="59">
        <f>_xlfn.PERCENTOF(Table14[[#This Row],[Pajamos]],[1]!_2025[[#Totals],[Pajamos]])</f>
        <v>9.1440109782017533E-3</v>
      </c>
      <c r="F5" s="59">
        <f>_xlfn.PERCENTOF(Table14[[#This Row],[Žiūrovų skaičius]],[1]!_2025[[#Totals],[Žiūrovų skaičius]])</f>
        <v>8.1746905443708922E-3</v>
      </c>
      <c r="G5" s="45">
        <v>45982</v>
      </c>
    </row>
    <row r="6" spans="1:7" x14ac:dyDescent="0.3">
      <c r="B6" t="s">
        <v>1218</v>
      </c>
      <c r="C6" s="19">
        <v>128252.27</v>
      </c>
      <c r="D6" s="12">
        <v>23231</v>
      </c>
      <c r="E6" s="59">
        <f>_xlfn.PERCENTOF(Table14[[#This Row],[Pajamos]],[1]!_2025[[#Totals],[Pajamos]])</f>
        <v>5.4177508527886026E-3</v>
      </c>
      <c r="F6" s="59">
        <f>_xlfn.PERCENTOF(Table14[[#This Row],[Žiūrovų skaičius]],[1]!_2025[[#Totals],[Žiūrovų skaičius]])</f>
        <v>6.5040837056058697E-3</v>
      </c>
      <c r="G6" s="45">
        <v>45940</v>
      </c>
    </row>
    <row r="7" spans="1:7" x14ac:dyDescent="0.3">
      <c r="B7" t="s">
        <v>1219</v>
      </c>
      <c r="C7" s="19">
        <v>119533.20000000001</v>
      </c>
      <c r="D7" s="12">
        <v>16136</v>
      </c>
      <c r="E7" s="59">
        <f>_xlfn.PERCENTOF(Table14[[#This Row],[Pajamos]],[1]!_2025[[#Totals],[Pajamos]])</f>
        <v>5.0494318442593699E-3</v>
      </c>
      <c r="F7" s="59">
        <f>_xlfn.PERCENTOF(Table14[[#This Row],[Žiūrovų skaičius]],[1]!_2025[[#Totals],[Žiūrovų skaičius]])</f>
        <v>4.5176658203975864E-3</v>
      </c>
      <c r="G7" s="45">
        <v>45814</v>
      </c>
    </row>
    <row r="8" spans="1:7" x14ac:dyDescent="0.3">
      <c r="B8" t="s">
        <v>1220</v>
      </c>
      <c r="C8" s="19">
        <v>113945.7</v>
      </c>
      <c r="D8" s="12">
        <v>21143</v>
      </c>
      <c r="E8" s="59">
        <f>_xlfn.PERCENTOF(Table14[[#This Row],[Pajamos]],[1]!_2025[[#Totals],[Pajamos]])</f>
        <v>4.8133995082238644E-3</v>
      </c>
      <c r="F8" s="59">
        <f>_xlfn.PERCENTOF(Table14[[#This Row],[Žiūrovų skaičius]],[1]!_2025[[#Totals],[Žiūrovų skaičius]])</f>
        <v>5.9194973004874909E-3</v>
      </c>
      <c r="G8" s="45">
        <v>46010</v>
      </c>
    </row>
    <row r="9" spans="1:7" x14ac:dyDescent="0.3">
      <c r="B9" t="s">
        <v>1221</v>
      </c>
      <c r="C9" s="19">
        <v>102122.87999999999</v>
      </c>
      <c r="D9" s="12">
        <v>16988</v>
      </c>
      <c r="E9" s="59">
        <f>_xlfn.PERCENTOF(Table14[[#This Row],[Pajamos]],[1]!_2025[[#Totals],[Pajamos]])</f>
        <v>4.313969025337548E-3</v>
      </c>
      <c r="F9" s="59">
        <f>_xlfn.PERCENTOF(Table14[[#This Row],[Žiūrovų skaičius]],[1]!_2025[[#Totals],[Žiūrovų skaičius]])</f>
        <v>4.7562039512217521E-3</v>
      </c>
      <c r="G9" s="45">
        <v>45744</v>
      </c>
    </row>
    <row r="10" spans="1:7" x14ac:dyDescent="0.3">
      <c r="B10" t="s">
        <v>1222</v>
      </c>
      <c r="C10" s="19">
        <v>88863.01999999999</v>
      </c>
      <c r="D10" s="12">
        <v>16461</v>
      </c>
      <c r="E10" s="59">
        <f>_xlfn.PERCENTOF(Table14[[#This Row],[Pajamos]],[1]!_2025[[#Totals],[Pajamos]])</f>
        <v>3.7538337714129394E-3</v>
      </c>
      <c r="F10" s="59">
        <f>_xlfn.PERCENTOF(Table14[[#This Row],[Žiūrovų skaičius]],[1]!_2025[[#Totals],[Žiūrovų skaičius]])</f>
        <v>4.6086574782823915E-3</v>
      </c>
      <c r="G10" s="45">
        <v>45947</v>
      </c>
    </row>
    <row r="11" spans="1:7" x14ac:dyDescent="0.3">
      <c r="B11" t="s">
        <v>1223</v>
      </c>
      <c r="C11" s="19">
        <v>83975.959999999992</v>
      </c>
      <c r="D11" s="12">
        <v>11956</v>
      </c>
      <c r="E11" s="59">
        <f>_xlfn.PERCENTOF(Table14[[#This Row],[Pajamos]],[1]!_2025[[#Totals],[Pajamos]])</f>
        <v>3.5473900688365321E-3</v>
      </c>
      <c r="F11" s="59">
        <f>_xlfn.PERCENTOF(Table14[[#This Row],[Žiūrovų skaičius]],[1]!_2025[[#Totals],[Žiūrovų skaičius]])</f>
        <v>3.3473731128330153E-3</v>
      </c>
      <c r="G11" s="45">
        <v>45933</v>
      </c>
    </row>
    <row r="12" spans="1:7" x14ac:dyDescent="0.3">
      <c r="B12" t="s">
        <v>1224</v>
      </c>
      <c r="C12" s="19">
        <v>83239.73</v>
      </c>
      <c r="D12" s="12">
        <v>14139</v>
      </c>
      <c r="E12" s="59">
        <f>_xlfn.PERCENTOF(Table14[[#This Row],[Pajamos]],[1]!_2025[[#Totals],[Pajamos]])</f>
        <v>3.5162895611390971E-3</v>
      </c>
      <c r="F12" s="59">
        <f>_xlfn.PERCENTOF(Table14[[#This Row],[Žiūrovų skaičius]],[1]!_2025[[#Totals],[Žiūrovų skaičius]])</f>
        <v>3.9585570794869523E-3</v>
      </c>
      <c r="G12" s="45">
        <v>46003</v>
      </c>
    </row>
    <row r="13" spans="1:7" x14ac:dyDescent="0.3">
      <c r="B13" t="s">
        <v>1225</v>
      </c>
      <c r="C13" s="19">
        <v>76376.709999999992</v>
      </c>
      <c r="D13" s="12">
        <v>10306</v>
      </c>
      <c r="E13" s="59">
        <f>_xlfn.PERCENTOF(Table14[[#This Row],[Pajamos]],[1]!_2025[[#Totals],[Pajamos]])</f>
        <v>3.2263755310973268E-3</v>
      </c>
      <c r="F13" s="59">
        <f>_xlfn.PERCENTOF(Table14[[#This Row],[Žiūrovų skaičius]],[1]!_2025[[#Totals],[Žiūrovų skaičius]])</f>
        <v>2.8854154651101588E-3</v>
      </c>
      <c r="G13" s="45">
        <v>45744</v>
      </c>
    </row>
    <row r="14" spans="1:7" x14ac:dyDescent="0.3">
      <c r="B14" t="s">
        <v>1226</v>
      </c>
      <c r="C14" s="19">
        <v>66323.459999999992</v>
      </c>
      <c r="D14" s="12">
        <v>13168</v>
      </c>
      <c r="E14" s="59">
        <f>_xlfn.PERCENTOF(Table14[[#This Row],[Pajamos]],[1]!_2025[[#Totals],[Pajamos]])</f>
        <v>2.8016968586590373E-3</v>
      </c>
      <c r="F14" s="59">
        <f>_xlfn.PERCENTOF(Table14[[#This Row],[Žiūrovų skaičius]],[1]!_2025[[#Totals],[Žiūrovų skaičius]])</f>
        <v>3.6867020031603501E-3</v>
      </c>
      <c r="G14" s="45">
        <v>45891</v>
      </c>
    </row>
    <row r="15" spans="1:7" x14ac:dyDescent="0.3">
      <c r="B15" t="s">
        <v>1227</v>
      </c>
      <c r="C15" s="19">
        <v>64336.83</v>
      </c>
      <c r="D15" s="12">
        <v>12436</v>
      </c>
      <c r="E15" s="59">
        <f>_xlfn.PERCENTOF(Table14[[#This Row],[Pajamos]],[1]!_2025[[#Totals],[Pajamos]])</f>
        <v>2.7177757991980597E-3</v>
      </c>
      <c r="F15" s="59">
        <f>_xlfn.PERCENTOF(Table14[[#This Row],[Žiūrovų skaičius]],[1]!_2025[[#Totals],[Žiūrovų skaičius]])</f>
        <v>3.4817607921705739E-3</v>
      </c>
      <c r="G15" s="45">
        <v>45961</v>
      </c>
    </row>
    <row r="16" spans="1:7" x14ac:dyDescent="0.3">
      <c r="B16" t="s">
        <v>1228</v>
      </c>
      <c r="C16" s="19">
        <v>61626.89</v>
      </c>
      <c r="D16" s="12">
        <v>12751</v>
      </c>
      <c r="E16" s="59">
        <f>_xlfn.PERCENTOF(Table14[[#This Row],[Pajamos]],[1]!_2025[[#Totals],[Pajamos]])</f>
        <v>2.6033000106135307E-3</v>
      </c>
      <c r="F16" s="59">
        <f>_xlfn.PERCENTOF(Table14[[#This Row],[Žiūrovų skaičius]],[1]!_2025[[#Totals],[Žiūrovų skaičius]])</f>
        <v>3.5699527067358464E-3</v>
      </c>
      <c r="G16" s="45">
        <v>45765</v>
      </c>
    </row>
    <row r="17" spans="2:7" x14ac:dyDescent="0.3">
      <c r="B17" t="s">
        <v>1229</v>
      </c>
      <c r="C17" s="19">
        <v>55377.56</v>
      </c>
      <c r="D17" s="12">
        <v>8508</v>
      </c>
      <c r="E17" s="59">
        <f>_xlfn.PERCENTOF(Table14[[#This Row],[Pajamos]],[1]!_2025[[#Totals],[Pajamos]])</f>
        <v>2.3393100404020292E-3</v>
      </c>
      <c r="F17" s="59">
        <f>_xlfn.PERCENTOF(Table14[[#This Row],[Žiūrovų skaičius]],[1]!_2025[[#Totals],[Žiūrovų skaičius]])</f>
        <v>2.3820216162582213E-3</v>
      </c>
      <c r="G17" s="45">
        <v>45954</v>
      </c>
    </row>
    <row r="18" spans="2:7" x14ac:dyDescent="0.3">
      <c r="B18" t="s">
        <v>1230</v>
      </c>
      <c r="C18" s="19">
        <v>52047.519999999997</v>
      </c>
      <c r="D18" s="12">
        <v>8052</v>
      </c>
      <c r="E18" s="59">
        <f>_xlfn.PERCENTOF(Table14[[#This Row],[Pajamos]],[1]!_2025[[#Totals],[Pajamos]])</f>
        <v>2.1986394148464728E-3</v>
      </c>
      <c r="F18" s="59">
        <f>_xlfn.PERCENTOF(Table14[[#This Row],[Žiūrovų skaičius]],[1]!_2025[[#Totals],[Žiūrovų skaičius]])</f>
        <v>2.2543533208875411E-3</v>
      </c>
      <c r="G18" s="45">
        <v>45940</v>
      </c>
    </row>
    <row r="19" spans="2:7" x14ac:dyDescent="0.3">
      <c r="B19" t="s">
        <v>1231</v>
      </c>
      <c r="C19" s="19">
        <v>45931.88</v>
      </c>
      <c r="D19" s="12">
        <v>7240</v>
      </c>
      <c r="E19" s="59">
        <f>_xlfn.PERCENTOF(Table14[[#This Row],[Pajamos]],[1]!_2025[[#Totals],[Pajamos]])</f>
        <v>1.9402969011011169E-3</v>
      </c>
      <c r="F19" s="59">
        <f>_xlfn.PERCENTOF(Table14[[#This Row],[Žiūrovų skaičius]],[1]!_2025[[#Totals],[Žiūrovų skaičius]])</f>
        <v>2.027014163341505E-3</v>
      </c>
      <c r="G19" s="45">
        <v>45863</v>
      </c>
    </row>
    <row r="20" spans="2:7" x14ac:dyDescent="0.3">
      <c r="B20" t="s">
        <v>1232</v>
      </c>
      <c r="C20" s="19">
        <v>43476.29</v>
      </c>
      <c r="D20" s="12">
        <v>6634</v>
      </c>
      <c r="E20" s="59">
        <f>_xlfn.PERCENTOF(Table14[[#This Row],[Pajamos]],[1]!_2025[[#Totals],[Pajamos]])</f>
        <v>1.8365656001533897E-3</v>
      </c>
      <c r="F20" s="59">
        <f>_xlfn.PERCENTOF(Table14[[#This Row],[Žiūrovų skaičius]],[1]!_2025[[#Totals],[Žiūrovų skaičius]])</f>
        <v>1.8573497181778374E-3</v>
      </c>
      <c r="G20" s="45">
        <v>45709</v>
      </c>
    </row>
    <row r="21" spans="2:7" x14ac:dyDescent="0.3">
      <c r="B21" t="s">
        <v>1233</v>
      </c>
      <c r="C21" s="19">
        <v>37108.68</v>
      </c>
      <c r="D21" s="12">
        <v>5114</v>
      </c>
      <c r="E21" s="59">
        <f>_xlfn.PERCENTOF(Table14[[#This Row],[Pajamos]],[1]!_2025[[#Totals],[Pajamos]])</f>
        <v>1.5675791369295792E-3</v>
      </c>
      <c r="F21" s="59">
        <f>_xlfn.PERCENTOF(Table14[[#This Row],[Žiūrovų skaičius]],[1]!_2025[[#Totals],[Žiūrovų skaičius]])</f>
        <v>1.4317887336089028E-3</v>
      </c>
      <c r="G21" s="45">
        <v>45849</v>
      </c>
    </row>
    <row r="22" spans="2:7" x14ac:dyDescent="0.3">
      <c r="B22" t="s">
        <v>1234</v>
      </c>
      <c r="C22" s="19">
        <v>35537.24</v>
      </c>
      <c r="D22" s="12">
        <v>5204</v>
      </c>
      <c r="E22" s="59">
        <f>_xlfn.PERCENTOF(Table14[[#This Row],[Pajamos]],[1]!_2025[[#Totals],[Pajamos]])</f>
        <v>1.5011969169493313E-3</v>
      </c>
      <c r="F22" s="59">
        <f>_xlfn.PERCENTOF(Table14[[#This Row],[Žiūrovų skaičius]],[1]!_2025[[#Totals],[Žiūrovų skaičius]])</f>
        <v>1.456986423484695E-3</v>
      </c>
      <c r="G22" s="45">
        <v>45786</v>
      </c>
    </row>
    <row r="23" spans="2:7" x14ac:dyDescent="0.3">
      <c r="B23" t="s">
        <v>1235</v>
      </c>
      <c r="C23" s="19">
        <v>34960.6</v>
      </c>
      <c r="D23" s="12">
        <v>6959</v>
      </c>
      <c r="E23" s="59">
        <f>_xlfn.PERCENTOF(Table14[[#This Row],[Pajamos]],[1]!_2025[[#Totals],[Pajamos]])</f>
        <v>1.4768379574412304E-3</v>
      </c>
      <c r="F23" s="59">
        <f>_xlfn.PERCENTOF(Table14[[#This Row],[Žiūrovų skaičius]],[1]!_2025[[#Totals],[Žiūrovų skaičius]])</f>
        <v>1.9483413760626425E-3</v>
      </c>
      <c r="G23" s="45">
        <v>45667</v>
      </c>
    </row>
    <row r="24" spans="2:7" x14ac:dyDescent="0.3">
      <c r="B24" t="s">
        <v>1236</v>
      </c>
      <c r="C24" s="19">
        <v>34740.92</v>
      </c>
      <c r="D24" s="12">
        <v>7092</v>
      </c>
      <c r="E24" s="59">
        <f>_xlfn.PERCENTOF(Table14[[#This Row],[Pajamos]],[1]!_2025[[#Totals],[Pajamos]])</f>
        <v>1.4675580319682498E-3</v>
      </c>
      <c r="F24" s="59">
        <f>_xlfn.PERCENTOF(Table14[[#This Row],[Žiūrovų skaičius]],[1]!_2025[[#Totals],[Žiūrovų skaičius]])</f>
        <v>1.9855779622124244E-3</v>
      </c>
      <c r="G24" s="45">
        <v>45814</v>
      </c>
    </row>
    <row r="25" spans="2:7" x14ac:dyDescent="0.3">
      <c r="B25" t="s">
        <v>1237</v>
      </c>
      <c r="C25" s="19">
        <v>32498.32</v>
      </c>
      <c r="D25" s="12">
        <v>7257</v>
      </c>
      <c r="E25" s="59">
        <f>_xlfn.PERCENTOF(Table14[[#This Row],[Pajamos]],[1]!_2025[[#Totals],[Pajamos]])</f>
        <v>1.3728240513341159E-3</v>
      </c>
      <c r="F25" s="59">
        <f>_xlfn.PERCENTOF(Table14[[#This Row],[Žiūrovų skaičius]],[1]!_2025[[#Totals],[Žiūrovų skaičius]])</f>
        <v>2.03177372698471E-3</v>
      </c>
      <c r="G25" s="45">
        <v>45794</v>
      </c>
    </row>
    <row r="26" spans="2:7" x14ac:dyDescent="0.3">
      <c r="B26" t="s">
        <v>1238</v>
      </c>
      <c r="C26" s="19">
        <v>30127.06</v>
      </c>
      <c r="D26" s="12">
        <v>4349</v>
      </c>
      <c r="E26" s="59">
        <f>_xlfn.PERCENTOF(Table14[[#This Row],[Pajamos]],[1]!_2025[[#Totals],[Pajamos]])</f>
        <v>1.2726550961399232E-3</v>
      </c>
      <c r="F26" s="59">
        <f>_xlfn.PERCENTOF(Table14[[#This Row],[Žiūrovų skaičius]],[1]!_2025[[#Totals],[Žiūrovų skaičius]])</f>
        <v>1.2176083696646691E-3</v>
      </c>
      <c r="G26" s="45">
        <v>45695</v>
      </c>
    </row>
    <row r="27" spans="2:7" x14ac:dyDescent="0.3">
      <c r="B27" t="s">
        <v>1239</v>
      </c>
      <c r="C27" s="19">
        <v>29566.879999999997</v>
      </c>
      <c r="D27" s="12">
        <v>5232</v>
      </c>
      <c r="E27" s="59">
        <f>_xlfn.PERCENTOF(Table14[[#This Row],[Pajamos]],[1]!_2025[[#Totals],[Pajamos]])</f>
        <v>1.2489914551555171E-3</v>
      </c>
      <c r="F27" s="59">
        <f>_xlfn.PERCENTOF(Table14[[#This Row],[Žiūrovų skaičius]],[1]!_2025[[#Totals],[Žiūrovų skaičius]])</f>
        <v>1.4648257047793858E-3</v>
      </c>
      <c r="G27" s="45">
        <v>45975</v>
      </c>
    </row>
    <row r="28" spans="2:7" x14ac:dyDescent="0.3">
      <c r="B28" t="s">
        <v>1240</v>
      </c>
      <c r="C28" s="19">
        <v>25402.920000000002</v>
      </c>
      <c r="D28" s="12">
        <v>4604</v>
      </c>
      <c r="E28" s="59">
        <f>_xlfn.PERCENTOF(Table14[[#This Row],[Pajamos]],[1]!_2025[[#Totals],[Pajamos]])</f>
        <v>1.0730936106886893E-3</v>
      </c>
      <c r="F28" s="59">
        <f>_xlfn.PERCENTOF(Table14[[#This Row],[Žiūrovų skaičius]],[1]!_2025[[#Totals],[Žiūrovų skaičius]])</f>
        <v>1.2890018243127471E-3</v>
      </c>
      <c r="G28" s="45">
        <v>45716</v>
      </c>
    </row>
    <row r="29" spans="2:7" x14ac:dyDescent="0.3">
      <c r="B29" t="s">
        <v>1241</v>
      </c>
      <c r="C29" s="19">
        <v>25209.63</v>
      </c>
      <c r="D29" s="12">
        <v>4725</v>
      </c>
      <c r="E29" s="59">
        <f>_xlfn.PERCENTOF(Table14[[#This Row],[Pajamos]],[1]!_2025[[#Totals],[Pajamos]])</f>
        <v>1.0649284759714985E-3</v>
      </c>
      <c r="F29" s="59">
        <f>_xlfn.PERCENTOF(Table14[[#This Row],[Žiūrovų skaičius]],[1]!_2025[[#Totals],[Žiūrovų skaičius]])</f>
        <v>1.3228787184790898E-3</v>
      </c>
      <c r="G29" s="45">
        <v>45695</v>
      </c>
    </row>
    <row r="30" spans="2:7" x14ac:dyDescent="0.3">
      <c r="B30" t="s">
        <v>1242</v>
      </c>
      <c r="C30" s="19">
        <v>23442.25</v>
      </c>
      <c r="D30" s="12">
        <v>4582</v>
      </c>
      <c r="E30" s="59">
        <f>_xlfn.PERCENTOF(Table14[[#This Row],[Pajamos]],[1]!_2025[[#Totals],[Pajamos]])</f>
        <v>9.9026917752632069E-4</v>
      </c>
      <c r="F30" s="59">
        <f>_xlfn.PERCENTOF(Table14[[#This Row],[Žiūrovų skaičius]],[1]!_2025[[#Totals],[Žiūrovų skaičius]])</f>
        <v>1.2828423890097755E-3</v>
      </c>
      <c r="G30" s="45">
        <v>45912</v>
      </c>
    </row>
    <row r="31" spans="2:7" x14ac:dyDescent="0.3">
      <c r="B31" t="s">
        <v>1243</v>
      </c>
      <c r="C31" s="19">
        <v>22768.16</v>
      </c>
      <c r="D31" s="12">
        <v>3213</v>
      </c>
      <c r="E31" s="59">
        <f>_xlfn.PERCENTOF(Table14[[#This Row],[Pajamos]],[1]!_2025[[#Totals],[Pajamos]])</f>
        <v>9.6179364510606596E-4</v>
      </c>
      <c r="F31" s="59">
        <f>_xlfn.PERCENTOF(Table14[[#This Row],[Žiūrovų skaičius]],[1]!_2025[[#Totals],[Žiūrovų skaičius]])</f>
        <v>8.9955752856578104E-4</v>
      </c>
      <c r="G31" s="45">
        <v>45667</v>
      </c>
    </row>
    <row r="32" spans="2:7" x14ac:dyDescent="0.3">
      <c r="B32" t="s">
        <v>1244</v>
      </c>
      <c r="C32" s="19">
        <v>20538.32</v>
      </c>
      <c r="D32" s="12">
        <v>3268</v>
      </c>
      <c r="E32" s="59">
        <f>_xlfn.PERCENTOF(Table14[[#This Row],[Pajamos]],[1]!_2025[[#Totals],[Pajamos]])</f>
        <v>8.6759868417802827E-4</v>
      </c>
      <c r="F32" s="59">
        <f>_xlfn.PERCENTOF(Table14[[#This Row],[Žiūrovų skaičius]],[1]!_2025[[#Totals],[Žiūrovų skaičius]])</f>
        <v>9.1495611682320961E-4</v>
      </c>
      <c r="G32" s="45">
        <v>45730</v>
      </c>
    </row>
    <row r="33" spans="2:7" x14ac:dyDescent="0.3">
      <c r="B33" t="s">
        <v>1245</v>
      </c>
      <c r="C33" s="19">
        <v>18782.510000000002</v>
      </c>
      <c r="D33" s="12">
        <v>2661</v>
      </c>
      <c r="E33" s="59">
        <f>_xlfn.PERCENTOF(Table14[[#This Row],[Pajamos]],[1]!_2025[[#Totals],[Pajamos]])</f>
        <v>7.9342813635977329E-4</v>
      </c>
      <c r="F33" s="59">
        <f>_xlfn.PERCENTOF(Table14[[#This Row],[Žiūrovų skaičius]],[1]!_2025[[#Totals],[Žiūrovų skaičius]])</f>
        <v>7.4501169732758897E-4</v>
      </c>
      <c r="G33" s="45">
        <v>45926</v>
      </c>
    </row>
    <row r="34" spans="2:7" x14ac:dyDescent="0.3">
      <c r="B34" t="s">
        <v>1246</v>
      </c>
      <c r="C34" s="19">
        <v>16158.22</v>
      </c>
      <c r="D34" s="12">
        <v>2468</v>
      </c>
      <c r="E34" s="59">
        <f>_xlfn.PERCENTOF(Table14[[#This Row],[Pajamos]],[1]!_2025[[#Totals],[Pajamos]])</f>
        <v>6.8257045418802992E-4</v>
      </c>
      <c r="F34" s="59">
        <f>_xlfn.PERCENTOF(Table14[[#This Row],[Žiūrovų skaičius]],[1]!_2025[[#Totals],[Žiūrovų skaičius]])</f>
        <v>6.9097665126061243E-4</v>
      </c>
      <c r="G34" s="45">
        <v>45947</v>
      </c>
    </row>
    <row r="35" spans="2:7" x14ac:dyDescent="0.3">
      <c r="B35" t="s">
        <v>1247</v>
      </c>
      <c r="C35" s="19">
        <v>16052.06</v>
      </c>
      <c r="D35" s="12">
        <v>2674</v>
      </c>
      <c r="E35" s="59">
        <f>_xlfn.PERCENTOF(Table14[[#This Row],[Pajamos]],[1]!_2025[[#Totals],[Pajamos]])</f>
        <v>6.7808594541066451E-4</v>
      </c>
      <c r="F35" s="59">
        <f>_xlfn.PERCENTOF(Table14[[#This Row],[Žiūrovų skaičius]],[1]!_2025[[#Totals],[Žiūrovų skaičius]])</f>
        <v>7.486513636429812E-4</v>
      </c>
      <c r="G35" s="45">
        <v>45912</v>
      </c>
    </row>
    <row r="36" spans="2:7" x14ac:dyDescent="0.3">
      <c r="B36" t="s">
        <v>1248</v>
      </c>
      <c r="C36" s="19">
        <v>14825.23</v>
      </c>
      <c r="D36" s="12">
        <v>2081</v>
      </c>
      <c r="E36" s="59">
        <f>_xlfn.PERCENTOF(Table14[[#This Row],[Pajamos]],[1]!_2025[[#Totals],[Pajamos]])</f>
        <v>6.2626105935814755E-4</v>
      </c>
      <c r="F36" s="59">
        <f>_xlfn.PERCENTOF(Table14[[#This Row],[Žiūrovų skaičius]],[1]!_2025[[#Totals],[Žiūrovų skaičius]])</f>
        <v>5.8262658479470597E-4</v>
      </c>
      <c r="G36" s="45">
        <v>46003</v>
      </c>
    </row>
    <row r="37" spans="2:7" x14ac:dyDescent="0.3">
      <c r="B37" t="s">
        <v>1249</v>
      </c>
      <c r="C37" s="19">
        <v>14516.15</v>
      </c>
      <c r="D37" s="12">
        <v>2109</v>
      </c>
      <c r="E37" s="59">
        <f>_xlfn.PERCENTOF(Table14[[#This Row],[Pajamos]],[1]!_2025[[#Totals],[Pajamos]])</f>
        <v>6.1320461650859874E-4</v>
      </c>
      <c r="F37" s="59">
        <f>_xlfn.PERCENTOF(Table14[[#This Row],[Žiūrovų skaičius]],[1]!_2025[[#Totals],[Žiūrovų skaičius]])</f>
        <v>5.904658660893969E-4</v>
      </c>
      <c r="G37" s="45">
        <v>45688</v>
      </c>
    </row>
    <row r="38" spans="2:7" x14ac:dyDescent="0.3">
      <c r="B38" t="s">
        <v>1250</v>
      </c>
      <c r="C38" s="19">
        <v>14444.109999999999</v>
      </c>
      <c r="D38" s="12">
        <v>2326</v>
      </c>
      <c r="E38" s="59">
        <f>_xlfn.PERCENTOF(Table14[[#This Row],[Pajamos]],[1]!_2025[[#Totals],[Pajamos]])</f>
        <v>6.101614362870331E-4</v>
      </c>
      <c r="F38" s="59">
        <f>_xlfn.PERCENTOF(Table14[[#This Row],[Žiūrovų skaičius]],[1]!_2025[[#Totals],[Žiūrovų skaičius]])</f>
        <v>6.5122029612325145E-4</v>
      </c>
      <c r="G38" s="45">
        <v>45786</v>
      </c>
    </row>
    <row r="39" spans="2:7" x14ac:dyDescent="0.3">
      <c r="B39" t="s">
        <v>1251</v>
      </c>
      <c r="C39" s="19">
        <v>13492.89</v>
      </c>
      <c r="D39" s="12">
        <v>1953</v>
      </c>
      <c r="E39" s="59">
        <f>_xlfn.PERCENTOF(Table14[[#This Row],[Pajamos]],[1]!_2025[[#Totals],[Pajamos]])</f>
        <v>5.699791224286541E-4</v>
      </c>
      <c r="F39" s="59">
        <f>_xlfn.PERCENTOF(Table14[[#This Row],[Žiūrovų skaičius]],[1]!_2025[[#Totals],[Žiūrovų skaičius]])</f>
        <v>5.4678987030469051E-4</v>
      </c>
      <c r="G39" s="45">
        <v>45723</v>
      </c>
    </row>
    <row r="40" spans="2:7" x14ac:dyDescent="0.3">
      <c r="B40" t="s">
        <v>1252</v>
      </c>
      <c r="C40" s="19">
        <v>12709.33</v>
      </c>
      <c r="D40" s="12">
        <v>1831</v>
      </c>
      <c r="E40" s="59">
        <f>_xlfn.PERCENTOF(Table14[[#This Row],[Pajamos]],[1]!_2025[[#Totals],[Pajamos]])</f>
        <v>5.3687925715366889E-4</v>
      </c>
      <c r="F40" s="59">
        <f>_xlfn.PERCENTOF(Table14[[#This Row],[Žiūrovų skaičius]],[1]!_2025[[#Totals],[Žiūrovų skaičius]])</f>
        <v>5.1263300180639441E-4</v>
      </c>
      <c r="G40" s="45">
        <v>45716</v>
      </c>
    </row>
    <row r="41" spans="2:7" x14ac:dyDescent="0.3">
      <c r="B41" t="s">
        <v>1253</v>
      </c>
      <c r="C41" s="19">
        <v>11026.41</v>
      </c>
      <c r="D41" s="12">
        <v>1651</v>
      </c>
      <c r="E41" s="59">
        <f>_xlfn.PERCENTOF(Table14[[#This Row],[Pajamos]],[1]!_2025[[#Totals],[Pajamos]])</f>
        <v>4.6578779604210339E-4</v>
      </c>
      <c r="F41" s="59">
        <f>_xlfn.PERCENTOF(Table14[[#This Row],[Žiūrovų skaičius]],[1]!_2025[[#Totals],[Žiūrovų skaičius]])</f>
        <v>4.6223762205481001E-4</v>
      </c>
      <c r="G41" s="45">
        <v>45933</v>
      </c>
    </row>
    <row r="42" spans="2:7" x14ac:dyDescent="0.3">
      <c r="B42" t="s">
        <v>1254</v>
      </c>
      <c r="C42" s="19">
        <v>10407.379999999999</v>
      </c>
      <c r="D42" s="12">
        <v>1453</v>
      </c>
      <c r="E42" s="59">
        <f>_xlfn.PERCENTOF(Table14[[#This Row],[Pajamos]],[1]!_2025[[#Totals],[Pajamos]])</f>
        <v>4.3963815899940827E-4</v>
      </c>
      <c r="F42" s="59">
        <f>_xlfn.PERCENTOF(Table14[[#This Row],[Žiūrovų skaičius]],[1]!_2025[[#Totals],[Žiūrovų skaičius]])</f>
        <v>4.0680270432806722E-4</v>
      </c>
      <c r="G42" s="45">
        <v>45975</v>
      </c>
    </row>
    <row r="43" spans="2:7" x14ac:dyDescent="0.3">
      <c r="B43" t="s">
        <v>1255</v>
      </c>
      <c r="C43" s="19">
        <v>7934.09</v>
      </c>
      <c r="D43" s="12">
        <v>1351</v>
      </c>
      <c r="E43" s="59">
        <f>_xlfn.PERCENTOF(Table14[[#This Row],[Pajamos]],[1]!_2025[[#Totals],[Pajamos]])</f>
        <v>3.3515915830262906E-4</v>
      </c>
      <c r="F43" s="59">
        <f>_xlfn.PERCENTOF(Table14[[#This Row],[Žiūrovų skaičius]],[1]!_2025[[#Totals],[Žiūrovų skaičius]])</f>
        <v>3.7824532246883607E-4</v>
      </c>
      <c r="G43" s="45">
        <v>45625</v>
      </c>
    </row>
    <row r="44" spans="2:7" x14ac:dyDescent="0.3">
      <c r="B44" t="s">
        <v>1256</v>
      </c>
      <c r="C44" s="19">
        <v>7891.64</v>
      </c>
      <c r="D44" s="12">
        <v>1178</v>
      </c>
      <c r="E44" s="59">
        <f>_xlfn.PERCENTOF(Table14[[#This Row],[Pajamos]],[1]!_2025[[#Totals],[Pajamos]])</f>
        <v>3.3336594619261435E-4</v>
      </c>
      <c r="F44" s="59">
        <f>_xlfn.PERCENTOF(Table14[[#This Row],[Žiūrovų skaičius]],[1]!_2025[[#Totals],[Žiūrovų skaičius]])</f>
        <v>3.2980976304092442E-4</v>
      </c>
      <c r="G44" s="45">
        <v>45660</v>
      </c>
    </row>
    <row r="45" spans="2:7" x14ac:dyDescent="0.3">
      <c r="B45" t="s">
        <v>1257</v>
      </c>
      <c r="C45" s="19">
        <v>7369.6</v>
      </c>
      <c r="D45" s="12">
        <v>1129</v>
      </c>
      <c r="E45" s="59">
        <f>_xlfn.PERCENTOF(Table14[[#This Row],[Pajamos]],[1]!_2025[[#Totals],[Pajamos]])</f>
        <v>3.113134503171826E-4</v>
      </c>
      <c r="F45" s="59">
        <f>_xlfn.PERCENTOF(Table14[[#This Row],[Žiūrovų skaičius]],[1]!_2025[[#Totals],[Žiūrovų skaičius]])</f>
        <v>3.1609102077521532E-4</v>
      </c>
      <c r="G45" s="45">
        <v>45968</v>
      </c>
    </row>
    <row r="46" spans="2:7" x14ac:dyDescent="0.3">
      <c r="B46" t="s">
        <v>1258</v>
      </c>
      <c r="C46" s="19">
        <v>6801</v>
      </c>
      <c r="D46" s="12">
        <v>1702</v>
      </c>
      <c r="E46" s="59">
        <f>_xlfn.PERCENTOF(Table14[[#This Row],[Pajamos]],[1]!_2025[[#Totals],[Pajamos]])</f>
        <v>2.8729412391543076E-4</v>
      </c>
      <c r="F46" s="59">
        <f>_xlfn.PERCENTOF(Table14[[#This Row],[Žiūrovų skaičius]],[1]!_2025[[#Totals],[Žiūrovų skaičius]])</f>
        <v>4.7651631298442561E-4</v>
      </c>
      <c r="G46" s="45">
        <v>45583</v>
      </c>
    </row>
    <row r="47" spans="2:7" x14ac:dyDescent="0.3">
      <c r="B47" t="s">
        <v>1259</v>
      </c>
      <c r="C47" s="19">
        <v>6134.75</v>
      </c>
      <c r="D47" s="12">
        <v>2329</v>
      </c>
      <c r="E47" s="59">
        <f>_xlfn.PERCENTOF(Table14[[#This Row],[Pajamos]],[1]!_2025[[#Totals],[Pajamos]])</f>
        <v>2.5914977601679002E-4</v>
      </c>
      <c r="F47" s="59">
        <f>_xlfn.PERCENTOF(Table14[[#This Row],[Žiūrovų skaičius]],[1]!_2025[[#Totals],[Žiūrovų skaičius]])</f>
        <v>6.5206021911911119E-4</v>
      </c>
      <c r="G47" s="45">
        <v>45562</v>
      </c>
    </row>
    <row r="48" spans="2:7" x14ac:dyDescent="0.3">
      <c r="B48" t="s">
        <v>1260</v>
      </c>
      <c r="C48" s="19">
        <v>5738.27</v>
      </c>
      <c r="D48" s="12">
        <v>837</v>
      </c>
      <c r="E48" s="59">
        <f>_xlfn.PERCENTOF(Table14[[#This Row],[Pajamos]],[1]!_2025[[#Totals],[Pajamos]])</f>
        <v>2.4240130163802369E-4</v>
      </c>
      <c r="F48" s="59">
        <f>_xlfn.PERCENTOF(Table14[[#This Row],[Žiūrovų skaičius]],[1]!_2025[[#Totals],[Žiūrovų skaičius]])</f>
        <v>2.3433851584486734E-4</v>
      </c>
      <c r="G48" s="45">
        <v>45898</v>
      </c>
    </row>
    <row r="49" spans="2:7" x14ac:dyDescent="0.3">
      <c r="B49" t="s">
        <v>1261</v>
      </c>
      <c r="C49" s="19">
        <v>5359.46</v>
      </c>
      <c r="D49" s="12">
        <v>894</v>
      </c>
      <c r="E49" s="59">
        <f>_xlfn.PERCENTOF(Table14[[#This Row],[Pajamos]],[1]!_2025[[#Totals],[Pajamos]])</f>
        <v>2.2639925972059912E-4</v>
      </c>
      <c r="F49" s="59">
        <f>_xlfn.PERCENTOF(Table14[[#This Row],[Žiūrovų skaičius]],[1]!_2025[[#Totals],[Žiūrovų skaičius]])</f>
        <v>2.502970527662024E-4</v>
      </c>
      <c r="G49" s="45">
        <v>45709</v>
      </c>
    </row>
    <row r="50" spans="2:7" x14ac:dyDescent="0.3">
      <c r="B50" t="s">
        <v>1262</v>
      </c>
      <c r="C50" s="19">
        <v>5207.3600000000006</v>
      </c>
      <c r="D50" s="12">
        <v>756</v>
      </c>
      <c r="E50" s="59">
        <f>_xlfn.PERCENTOF(Table14[[#This Row],[Pajamos]],[1]!_2025[[#Totals],[Pajamos]])</f>
        <v>2.1997411102959237E-4</v>
      </c>
      <c r="F50" s="59">
        <f>_xlfn.PERCENTOF(Table14[[#This Row],[Žiūrovų skaičius]],[1]!_2025[[#Totals],[Žiūrovų skaičius]])</f>
        <v>2.1166059495665438E-4</v>
      </c>
      <c r="G50" s="45">
        <v>45744</v>
      </c>
    </row>
    <row r="51" spans="2:7" x14ac:dyDescent="0.3">
      <c r="B51" t="s">
        <v>1263</v>
      </c>
      <c r="C51" s="19">
        <v>5163.57</v>
      </c>
      <c r="D51" s="12">
        <v>761</v>
      </c>
      <c r="E51" s="59">
        <f>_xlfn.PERCENTOF(Table14[[#This Row],[Pajamos]],[1]!_2025[[#Totals],[Pajamos]])</f>
        <v>2.181242934018528E-4</v>
      </c>
      <c r="F51" s="59">
        <f>_xlfn.PERCENTOF(Table14[[#This Row],[Žiūrovų skaičius]],[1]!_2025[[#Totals],[Žiūrovų skaičius]])</f>
        <v>2.130604666164206E-4</v>
      </c>
      <c r="G51" s="45">
        <v>45905</v>
      </c>
    </row>
    <row r="52" spans="2:7" x14ac:dyDescent="0.3">
      <c r="B52" t="s">
        <v>1264</v>
      </c>
      <c r="C52" s="19">
        <v>4678.46</v>
      </c>
      <c r="D52" s="12">
        <v>665</v>
      </c>
      <c r="E52" s="59">
        <f>_xlfn.PERCENTOF(Table14[[#This Row],[Pajamos]],[1]!_2025[[#Totals],[Pajamos]])</f>
        <v>1.9763182869774831E-4</v>
      </c>
      <c r="F52" s="59">
        <f>_xlfn.PERCENTOF(Table14[[#This Row],[Žiūrovų skaičius]],[1]!_2025[[#Totals],[Žiūrovų skaičius]])</f>
        <v>1.8618293074890895E-4</v>
      </c>
      <c r="G52" s="45">
        <v>45940</v>
      </c>
    </row>
    <row r="53" spans="2:7" x14ac:dyDescent="0.3">
      <c r="B53" t="s">
        <v>1265</v>
      </c>
      <c r="C53" s="19">
        <v>4355.7</v>
      </c>
      <c r="D53" s="12">
        <v>742</v>
      </c>
      <c r="E53" s="59">
        <f>_xlfn.PERCENTOF(Table14[[#This Row],[Pajamos]],[1]!_2025[[#Totals],[Pajamos]])</f>
        <v>1.8399750265232198E-4</v>
      </c>
      <c r="F53" s="59">
        <f>_xlfn.PERCENTOF(Table14[[#This Row],[Žiūrovų skaičius]],[1]!_2025[[#Totals],[Žiūrovų skaičius]])</f>
        <v>2.0774095430930892E-4</v>
      </c>
      <c r="G53" s="45">
        <v>45877</v>
      </c>
    </row>
    <row r="54" spans="2:7" x14ac:dyDescent="0.3">
      <c r="B54" t="s">
        <v>1266</v>
      </c>
      <c r="C54" s="19">
        <v>3928.45</v>
      </c>
      <c r="D54" s="12">
        <v>951</v>
      </c>
      <c r="E54" s="59">
        <f>_xlfn.PERCENTOF(Table14[[#This Row],[Pajamos]],[1]!_2025[[#Totals],[Pajamos]])</f>
        <v>1.6594921351206792E-4</v>
      </c>
      <c r="F54" s="59">
        <f>_xlfn.PERCENTOF(Table14[[#This Row],[Žiūrovų skaičius]],[1]!_2025[[#Totals],[Žiūrovų skaičius]])</f>
        <v>2.6625558968753742E-4</v>
      </c>
      <c r="G54" s="45">
        <v>45359</v>
      </c>
    </row>
    <row r="55" spans="2:7" x14ac:dyDescent="0.3">
      <c r="B55" t="s">
        <v>1267</v>
      </c>
      <c r="C55" s="19">
        <v>3908.7999999999997</v>
      </c>
      <c r="D55" s="12">
        <v>834</v>
      </c>
      <c r="E55" s="59">
        <f>_xlfn.PERCENTOF(Table14[[#This Row],[Pajamos]],[1]!_2025[[#Totals],[Pajamos]])</f>
        <v>1.6511914006184911E-4</v>
      </c>
      <c r="F55" s="59">
        <f>_xlfn.PERCENTOF(Table14[[#This Row],[Žiūrovų skaičius]],[1]!_2025[[#Totals],[Žiūrovų skaičius]])</f>
        <v>2.334985928490076E-4</v>
      </c>
      <c r="G55" s="45">
        <v>45758</v>
      </c>
    </row>
    <row r="56" spans="2:7" x14ac:dyDescent="0.3">
      <c r="B56" t="s">
        <v>1268</v>
      </c>
      <c r="C56" s="19">
        <v>3433.14</v>
      </c>
      <c r="D56" s="12">
        <v>555</v>
      </c>
      <c r="E56" s="59">
        <f>_xlfn.PERCENTOF(Table14[[#This Row],[Pajamos]],[1]!_2025[[#Totals],[Pajamos]])</f>
        <v>1.450258709864758E-4</v>
      </c>
      <c r="F56" s="59">
        <f>_xlfn.PERCENTOF(Table14[[#This Row],[Žiūrovų skaičius]],[1]!_2025[[#Totals],[Žiūrovų skaičius]])</f>
        <v>1.5538575423405183E-4</v>
      </c>
      <c r="G56" s="45">
        <v>45758</v>
      </c>
    </row>
    <row r="57" spans="2:7" x14ac:dyDescent="0.3">
      <c r="B57" t="s">
        <v>1269</v>
      </c>
      <c r="C57" s="19">
        <v>3382.75</v>
      </c>
      <c r="D57" s="12">
        <v>452</v>
      </c>
      <c r="E57" s="59">
        <f>_xlfn.PERCENTOF(Table14[[#This Row],[Pajamos]],[1]!_2025[[#Totals],[Pajamos]])</f>
        <v>1.4289725006247955E-4</v>
      </c>
      <c r="F57" s="59">
        <f>_xlfn.PERCENTOF(Table14[[#This Row],[Žiūrovų skaičius]],[1]!_2025[[#Totals],[Žiūrovų skaičius]])</f>
        <v>1.2654839804286742E-4</v>
      </c>
      <c r="G57" s="45">
        <v>45548</v>
      </c>
    </row>
    <row r="58" spans="2:7" x14ac:dyDescent="0.3">
      <c r="B58" t="s">
        <v>1270</v>
      </c>
      <c r="C58" s="19">
        <v>3233.87</v>
      </c>
      <c r="D58" s="12">
        <v>860</v>
      </c>
      <c r="E58" s="59">
        <f>_xlfn.PERCENTOF(Table14[[#This Row],[Pajamos]],[1]!_2025[[#Totals],[Pajamos]])</f>
        <v>1.366081235857071E-4</v>
      </c>
      <c r="F58" s="59">
        <f>_xlfn.PERCENTOF(Table14[[#This Row],[Žiūrovų skaičius]],[1]!_2025[[#Totals],[Žiūrovų skaičius]])</f>
        <v>2.4077792547979202E-4</v>
      </c>
      <c r="G58" s="45">
        <v>44659</v>
      </c>
    </row>
    <row r="59" spans="2:7" x14ac:dyDescent="0.3">
      <c r="B59" t="s">
        <v>1271</v>
      </c>
      <c r="C59" s="19">
        <v>2124.84</v>
      </c>
      <c r="D59" s="12">
        <v>914</v>
      </c>
      <c r="E59" s="59">
        <f>_xlfn.PERCENTOF(Table14[[#This Row],[Pajamos]],[1]!_2025[[#Totals],[Pajamos]])</f>
        <v>8.9759453942135569E-5</v>
      </c>
      <c r="F59" s="59">
        <f>_xlfn.PERCENTOF(Table14[[#This Row],[Žiūrovų skaičius]],[1]!_2025[[#Totals],[Žiūrovų skaičius]])</f>
        <v>2.5589653940526734E-4</v>
      </c>
      <c r="G59" s="45">
        <v>45184</v>
      </c>
    </row>
    <row r="60" spans="2:7" x14ac:dyDescent="0.3">
      <c r="B60" t="s">
        <v>1272</v>
      </c>
      <c r="C60" s="19">
        <v>2073.46</v>
      </c>
      <c r="D60" s="12">
        <v>348</v>
      </c>
      <c r="E60" s="59">
        <f>_xlfn.PERCENTOF(Table14[[#This Row],[Pajamos]],[1]!_2025[[#Totals],[Pajamos]])</f>
        <v>8.758901252370079E-5</v>
      </c>
      <c r="F60" s="59">
        <f>_xlfn.PERCENTOF(Table14[[#This Row],[Žiūrovų skaičius]],[1]!_2025[[#Totals],[Žiūrovų skaičius]])</f>
        <v>9.7431067519729793E-5</v>
      </c>
      <c r="G60" s="45">
        <v>46003</v>
      </c>
    </row>
    <row r="61" spans="2:7" x14ac:dyDescent="0.3">
      <c r="B61" t="s">
        <v>1273</v>
      </c>
      <c r="C61" s="19">
        <v>1946.22</v>
      </c>
      <c r="D61" s="12">
        <v>308</v>
      </c>
      <c r="E61" s="59">
        <f>_xlfn.PERCENTOF(Table14[[#This Row],[Pajamos]],[1]!_2025[[#Totals],[Pajamos]])</f>
        <v>8.2214022915260939E-5</v>
      </c>
      <c r="F61" s="59">
        <f>_xlfn.PERCENTOF(Table14[[#This Row],[Žiūrovų skaičius]],[1]!_2025[[#Totals],[Žiūrovų skaičius]])</f>
        <v>8.6232094241599927E-5</v>
      </c>
      <c r="G61" s="45">
        <v>45653</v>
      </c>
    </row>
    <row r="62" spans="2:7" x14ac:dyDescent="0.3">
      <c r="B62" t="s">
        <v>1274</v>
      </c>
      <c r="C62" s="19">
        <v>1825</v>
      </c>
      <c r="D62" s="12">
        <v>511</v>
      </c>
      <c r="E62" s="59">
        <f>_xlfn.PERCENTOF(Table14[[#This Row],[Pajamos]],[1]!_2025[[#Totals],[Pajamos]])</f>
        <v>7.7093335707346147E-5</v>
      </c>
      <c r="F62" s="59">
        <f>_xlfn.PERCENTOF(Table14[[#This Row],[Žiūrovų skaičius]],[1]!_2025[[#Totals],[Žiūrovų skaičius]])</f>
        <v>1.4306688362810899E-4</v>
      </c>
      <c r="G62" s="45">
        <v>41515</v>
      </c>
    </row>
    <row r="63" spans="2:7" x14ac:dyDescent="0.3">
      <c r="B63" t="s">
        <v>1275</v>
      </c>
      <c r="C63" s="19">
        <v>1686.9899999999998</v>
      </c>
      <c r="D63" s="12">
        <v>457</v>
      </c>
      <c r="E63" s="59">
        <f>_xlfn.PERCENTOF(Table14[[#This Row],[Pajamos]],[1]!_2025[[#Totals],[Pajamos]])</f>
        <v>7.1263389810923759E-5</v>
      </c>
      <c r="F63" s="59">
        <f>_xlfn.PERCENTOF(Table14[[#This Row],[Žiūrovų skaičius]],[1]!_2025[[#Totals],[Žiūrovų skaičius]])</f>
        <v>1.2794826970263367E-4</v>
      </c>
      <c r="G63" s="45">
        <v>45331</v>
      </c>
    </row>
    <row r="64" spans="2:7" x14ac:dyDescent="0.3">
      <c r="B64" t="s">
        <v>1276</v>
      </c>
      <c r="C64" s="19">
        <v>1653.5</v>
      </c>
      <c r="D64" s="12">
        <v>812</v>
      </c>
      <c r="E64" s="59">
        <f>_xlfn.PERCENTOF(Table14[[#This Row],[Pajamos]],[1]!_2025[[#Totals],[Pajamos]])</f>
        <v>6.9848674297039374E-5</v>
      </c>
      <c r="F64" s="59">
        <f>_xlfn.PERCENTOF(Table14[[#This Row],[Žiūrovų skaičius]],[1]!_2025[[#Totals],[Žiūrovų skaičius]])</f>
        <v>2.2733915754603618E-4</v>
      </c>
      <c r="G64" s="45">
        <v>45373</v>
      </c>
    </row>
    <row r="65" spans="1:7" x14ac:dyDescent="0.3">
      <c r="B65" t="s">
        <v>1277</v>
      </c>
      <c r="C65" s="19">
        <v>1294.24</v>
      </c>
      <c r="D65" s="12">
        <v>316</v>
      </c>
      <c r="E65" s="59">
        <f>_xlfn.PERCENTOF(Table14[[#This Row],[Pajamos]],[1]!_2025[[#Totals],[Pajamos]])</f>
        <v>5.4672481537466125E-5</v>
      </c>
      <c r="F65" s="59">
        <f>_xlfn.PERCENTOF(Table14[[#This Row],[Žiūrovų skaičius]],[1]!_2025[[#Totals],[Žiūrovų skaičius]])</f>
        <v>8.84718888972259E-5</v>
      </c>
      <c r="G65" s="45">
        <v>45303</v>
      </c>
    </row>
    <row r="66" spans="1:7" x14ac:dyDescent="0.3">
      <c r="B66" t="s">
        <v>1278</v>
      </c>
      <c r="C66" s="19">
        <v>1128.04</v>
      </c>
      <c r="D66" s="12">
        <v>285</v>
      </c>
      <c r="E66" s="59">
        <f>_xlfn.PERCENTOF(Table14[[#This Row],[Pajamos]],[1]!_2025[[#Totals],[Pajamos]])</f>
        <v>4.7651707622638214E-5</v>
      </c>
      <c r="F66" s="59">
        <f>_xlfn.PERCENTOF(Table14[[#This Row],[Žiūrovų skaičius]],[1]!_2025[[#Totals],[Žiūrovų skaičius]])</f>
        <v>7.9792684606675262E-5</v>
      </c>
      <c r="G66" s="45">
        <v>45296</v>
      </c>
    </row>
    <row r="67" spans="1:7" x14ac:dyDescent="0.3">
      <c r="B67" t="s">
        <v>1279</v>
      </c>
      <c r="C67" s="19">
        <v>873</v>
      </c>
      <c r="D67" s="12">
        <v>223</v>
      </c>
      <c r="E67" s="59">
        <f>_xlfn.PERCENTOF(Table14[[#This Row],[Pajamos]],[1]!_2025[[#Totals],[Pajamos]])</f>
        <v>3.6878072368500374E-5</v>
      </c>
      <c r="F67" s="59">
        <f>_xlfn.PERCENTOF(Table14[[#This Row],[Žiūrovų skaičius]],[1]!_2025[[#Totals],[Žiūrovų skaičius]])</f>
        <v>6.2434276025573972E-5</v>
      </c>
      <c r="G67" s="45">
        <v>44974</v>
      </c>
    </row>
    <row r="68" spans="1:7" x14ac:dyDescent="0.3">
      <c r="B68" t="s">
        <v>1280</v>
      </c>
      <c r="C68" s="19">
        <v>611.5</v>
      </c>
      <c r="D68" s="12">
        <v>96</v>
      </c>
      <c r="E68" s="59">
        <f>_xlfn.PERCENTOF(Table14[[#This Row],[Pajamos]],[1]!_2025[[#Totals],[Pajamos]])</f>
        <v>2.5831547827420367E-5</v>
      </c>
      <c r="F68" s="59">
        <f>_xlfn.PERCENTOF(Table14[[#This Row],[Žiūrovų skaičius]],[1]!_2025[[#Totals],[Žiūrovų skaičius]])</f>
        <v>2.6877535867511667E-5</v>
      </c>
      <c r="G68" s="45">
        <v>45597</v>
      </c>
    </row>
    <row r="69" spans="1:7" x14ac:dyDescent="0.3">
      <c r="B69" t="s">
        <v>1281</v>
      </c>
      <c r="C69" s="19">
        <v>575.25</v>
      </c>
      <c r="D69" s="12">
        <v>84</v>
      </c>
      <c r="E69" s="59">
        <f>_xlfn.PERCENTOF(Table14[[#This Row],[Pajamos]],[1]!_2025[[#Totals],[Pajamos]])</f>
        <v>2.430024184419226E-5</v>
      </c>
      <c r="F69" s="59">
        <f>_xlfn.PERCENTOF(Table14[[#This Row],[Žiūrovų skaičius]],[1]!_2025[[#Totals],[Žiūrovų skaičius]])</f>
        <v>2.3517843884072707E-5</v>
      </c>
      <c r="G69" s="45">
        <v>45254</v>
      </c>
    </row>
    <row r="70" spans="1:7" x14ac:dyDescent="0.3">
      <c r="B70" t="s">
        <v>1282</v>
      </c>
      <c r="C70" s="19">
        <v>537</v>
      </c>
      <c r="D70" s="12">
        <v>166</v>
      </c>
      <c r="E70" s="59">
        <f>_xlfn.PERCENTOF(Table14[[#This Row],[Pajamos]],[1]!_2025[[#Totals],[Pajamos]])</f>
        <v>2.2684450013613635E-5</v>
      </c>
      <c r="F70" s="59">
        <f>_xlfn.PERCENTOF(Table14[[#This Row],[Žiūrovų skaičius]],[1]!_2025[[#Totals],[Žiūrovų skaičius]])</f>
        <v>4.6475739104238923E-5</v>
      </c>
      <c r="G70" s="45">
        <v>45345</v>
      </c>
    </row>
    <row r="71" spans="1:7" x14ac:dyDescent="0.3">
      <c r="B71" t="s">
        <v>1283</v>
      </c>
      <c r="C71" s="19">
        <v>521.96</v>
      </c>
      <c r="D71" s="12">
        <v>137</v>
      </c>
      <c r="E71" s="59">
        <f>_xlfn.PERCENTOF(Table14[[#This Row],[Pajamos]],[1]!_2025[[#Totals],[Pajamos]])</f>
        <v>2.2049116441537753E-5</v>
      </c>
      <c r="F71" s="59">
        <f>_xlfn.PERCENTOF(Table14[[#This Row],[Žiūrovų skaičius]],[1]!_2025[[#Totals],[Žiūrovų skaičius]])</f>
        <v>3.8356483477594775E-5</v>
      </c>
      <c r="G71" s="45">
        <v>44855</v>
      </c>
    </row>
    <row r="72" spans="1:7" x14ac:dyDescent="0.3">
      <c r="B72" t="s">
        <v>1284</v>
      </c>
      <c r="C72" s="19">
        <v>509.03</v>
      </c>
      <c r="D72" s="12">
        <v>89</v>
      </c>
      <c r="E72" s="59">
        <f>_xlfn.PERCENTOF(Table14[[#This Row],[Pajamos]],[1]!_2025[[#Totals],[Pajamos]])</f>
        <v>2.1502915438416662E-5</v>
      </c>
      <c r="F72" s="59">
        <f>_xlfn.PERCENTOF(Table14[[#This Row],[Žiūrovų skaičius]],[1]!_2025[[#Totals],[Žiūrovų skaičius]])</f>
        <v>2.4917715543838942E-5</v>
      </c>
      <c r="G72" s="45">
        <v>45513</v>
      </c>
    </row>
    <row r="73" spans="1:7" x14ac:dyDescent="0.3">
      <c r="B73" t="s">
        <v>1285</v>
      </c>
      <c r="C73" s="19">
        <v>421.89</v>
      </c>
      <c r="D73" s="12">
        <v>122</v>
      </c>
      <c r="E73" s="59">
        <f>_xlfn.PERCENTOF(Table14[[#This Row],[Pajamos]],[1]!_2025[[#Totals],[Pajamos]])</f>
        <v>1.7821867069354667E-5</v>
      </c>
      <c r="F73" s="59">
        <f>_xlfn.PERCENTOF(Table14[[#This Row],[Žiūrovų skaičius]],[1]!_2025[[#Totals],[Žiūrovų skaičius]])</f>
        <v>3.4156868498296077E-5</v>
      </c>
      <c r="G73" s="45">
        <v>43385</v>
      </c>
    </row>
    <row r="74" spans="1:7" x14ac:dyDescent="0.3">
      <c r="B74" t="s">
        <v>1286</v>
      </c>
      <c r="C74" s="19">
        <v>315</v>
      </c>
      <c r="D74" s="12">
        <v>47</v>
      </c>
      <c r="E74" s="59">
        <f>_xlfn.PERCENTOF(Table14[[#This Row],[Pajamos]],[1]!_2025[[#Totals],[Pajamos]])</f>
        <v>1.3306520957706321E-5</v>
      </c>
      <c r="F74" s="59">
        <f>_xlfn.PERCENTOF(Table14[[#This Row],[Žiūrovų skaičius]],[1]!_2025[[#Totals],[Žiūrovų skaičius]])</f>
        <v>1.3158793601802587E-5</v>
      </c>
      <c r="G74" s="45">
        <v>45590</v>
      </c>
    </row>
    <row r="75" spans="1:7" x14ac:dyDescent="0.3">
      <c r="B75" t="s">
        <v>1287</v>
      </c>
      <c r="C75" s="19">
        <v>223.5</v>
      </c>
      <c r="D75" s="12">
        <v>36</v>
      </c>
      <c r="E75" s="59">
        <f>_xlfn.PERCENTOF(Table14[[#This Row],[Pajamos]],[1]!_2025[[#Totals],[Pajamos]])</f>
        <v>9.4412934414202003E-6</v>
      </c>
      <c r="F75" s="59">
        <f>_xlfn.PERCENTOF(Table14[[#This Row],[Žiūrovų skaičius]],[1]!_2025[[#Totals],[Žiūrovų skaičius]])</f>
        <v>1.0079075950316875E-5</v>
      </c>
      <c r="G75" s="45">
        <v>45366</v>
      </c>
    </row>
    <row r="76" spans="1:7" x14ac:dyDescent="0.3">
      <c r="B76" t="s">
        <v>1288</v>
      </c>
      <c r="C76" s="19">
        <v>114.6</v>
      </c>
      <c r="D76" s="12">
        <v>23</v>
      </c>
      <c r="E76" s="59">
        <f>_xlfn.PERCENTOF(Table14[[#This Row],[Pajamos]],[1]!_2025[[#Totals],[Pajamos]])</f>
        <v>4.8410390531845854E-6</v>
      </c>
      <c r="F76" s="59">
        <f>_xlfn.PERCENTOF(Table14[[#This Row],[Žiūrovų skaičius]],[1]!_2025[[#Totals],[Žiūrovų skaičius]])</f>
        <v>6.43940963492467E-6</v>
      </c>
      <c r="G76" s="45">
        <v>45408</v>
      </c>
    </row>
    <row r="77" spans="1:7" x14ac:dyDescent="0.3">
      <c r="B77" t="s">
        <v>1289</v>
      </c>
      <c r="C77" s="19">
        <v>114.45</v>
      </c>
      <c r="D77" s="12">
        <v>21</v>
      </c>
      <c r="E77" s="59">
        <f>_xlfn.PERCENTOF(Table14[[#This Row],[Pajamos]],[1]!_2025[[#Totals],[Pajamos]])</f>
        <v>4.8347026146332969E-6</v>
      </c>
      <c r="F77" s="59">
        <f>_xlfn.PERCENTOF(Table14[[#This Row],[Žiūrovų skaičius]],[1]!_2025[[#Totals],[Žiūrovų skaičius]])</f>
        <v>5.8794609710181767E-6</v>
      </c>
      <c r="G77" s="45">
        <v>44547</v>
      </c>
    </row>
    <row r="78" spans="1:7" x14ac:dyDescent="0.3">
      <c r="A78" t="s">
        <v>1290</v>
      </c>
      <c r="B78">
        <f>COUNTA(B2:B77)</f>
        <v>76</v>
      </c>
      <c r="C78" s="19">
        <v>5685576.549999998</v>
      </c>
      <c r="D78" s="12">
        <v>819268</v>
      </c>
      <c r="E78" s="59">
        <f>_xlfn.PERCENTOF(Table14[[#This Row],[Pajamos]],[1]!_2025[[#Totals],[Pajamos]])</f>
        <v>0.24017537625148755</v>
      </c>
      <c r="F78" s="59">
        <f>_xlfn.PERCENTOF(Table14[[#This Row],[Žiūrovų skaičius]],[1]!_2025[[#Totals],[Žiūrovų skaičius]])</f>
        <v>0.22937401099067237</v>
      </c>
      <c r="G78" s="45"/>
    </row>
    <row r="79" spans="1:7" x14ac:dyDescent="0.3">
      <c r="A79" t="s">
        <v>35</v>
      </c>
      <c r="B79" t="s">
        <v>1291</v>
      </c>
      <c r="C79" s="19">
        <v>1089984.71</v>
      </c>
      <c r="D79" s="12">
        <v>122355</v>
      </c>
      <c r="E79" s="59">
        <f>_xlfn.PERCENTOF(Table14[[#This Row],[Pajamos]],[1]!_2025[[#Totals],[Pajamos]])</f>
        <v>4.6044140911728405E-2</v>
      </c>
      <c r="F79" s="59">
        <f>_xlfn.PERCENTOF(Table14[[#This Row],[Žiūrovų skaičius]],[1]!_2025[[#Totals],[Žiūrovų skaičius]])</f>
        <v>3.4256259386139479E-2</v>
      </c>
      <c r="G79" s="45">
        <v>46010</v>
      </c>
    </row>
    <row r="80" spans="1:7" x14ac:dyDescent="0.3">
      <c r="B80" t="s">
        <v>1292</v>
      </c>
      <c r="C80" s="19">
        <v>923000.44</v>
      </c>
      <c r="D80" s="12">
        <v>147335</v>
      </c>
      <c r="E80" s="59">
        <f>_xlfn.PERCENTOF(Table14[[#This Row],[Pajamos]],[1]!_2025[[#Totals],[Pajamos]])</f>
        <v>3.8990237139149703E-2</v>
      </c>
      <c r="F80" s="59">
        <f>_xlfn.PERCENTOF(Table14[[#This Row],[Žiūrovų skaičius]],[1]!_2025[[#Totals],[Žiūrovų skaičius]])</f>
        <v>4.125001819833158E-2</v>
      </c>
      <c r="G80" s="45">
        <v>45989</v>
      </c>
    </row>
    <row r="81" spans="2:7" x14ac:dyDescent="0.3">
      <c r="B81" t="s">
        <v>1293</v>
      </c>
      <c r="C81" s="19">
        <v>667776.51</v>
      </c>
      <c r="D81" s="12">
        <v>121226</v>
      </c>
      <c r="E81" s="59">
        <f>_xlfn.PERCENTOF(Table14[[#This Row],[Pajamos]],[1]!_2025[[#Totals],[Pajamos]])</f>
        <v>2.820883214406027E-2</v>
      </c>
      <c r="F81" s="59">
        <f>_xlfn.PERCENTOF(Table14[[#This Row],[Žiūrovų skaičius]],[1]!_2025[[#Totals],[Žiūrovų skaičius]])</f>
        <v>3.3940168365364266E-2</v>
      </c>
      <c r="G81" s="45">
        <v>45800</v>
      </c>
    </row>
    <row r="82" spans="2:7" x14ac:dyDescent="0.3">
      <c r="B82" t="s">
        <v>1294</v>
      </c>
      <c r="C82" s="19">
        <v>238993.46000000002</v>
      </c>
      <c r="D82" s="12">
        <v>40851</v>
      </c>
      <c r="E82" s="59">
        <f>_xlfn.PERCENTOF(Table14[[#This Row],[Pajamos]],[1]!_2025[[#Totals],[Pajamos]])</f>
        <v>1.0095782489665866E-2</v>
      </c>
      <c r="F82" s="59">
        <f>_xlfn.PERCENTOF(Table14[[#This Row],[Žiūrovų skaičius]],[1]!_2025[[#Totals],[Žiūrovų skaičius]])</f>
        <v>1.1437231434622074E-2</v>
      </c>
      <c r="G82" s="45">
        <v>45625</v>
      </c>
    </row>
    <row r="83" spans="2:7" x14ac:dyDescent="0.3">
      <c r="B83" t="s">
        <v>1295</v>
      </c>
      <c r="C83" s="19">
        <v>170979.37</v>
      </c>
      <c r="D83" s="12">
        <v>33385</v>
      </c>
      <c r="E83" s="59">
        <f>_xlfn.PERCENTOF(Table14[[#This Row],[Pajamos]],[1]!_2025[[#Totals],[Pajamos]])</f>
        <v>7.2226684769537254E-3</v>
      </c>
      <c r="F83" s="59">
        <f>_xlfn.PERCENTOF(Table14[[#This Row],[Žiūrovų skaičius]],[1]!_2025[[#Totals],[Žiūrovų skaičius]])</f>
        <v>9.3469430722591361E-3</v>
      </c>
      <c r="G83" s="45">
        <v>45835</v>
      </c>
    </row>
    <row r="84" spans="2:7" x14ac:dyDescent="0.3">
      <c r="B84" t="s">
        <v>1296</v>
      </c>
      <c r="C84" s="19">
        <v>162826.16</v>
      </c>
      <c r="D84" s="12">
        <v>24252</v>
      </c>
      <c r="E84" s="59">
        <f>_xlfn.PERCENTOF(Table14[[#This Row],[Pajamos]],[1]!_2025[[#Totals],[Pajamos]])</f>
        <v>6.8782530492153739E-3</v>
      </c>
      <c r="F84" s="59">
        <f>_xlfn.PERCENTOF(Table14[[#This Row],[Žiūrovų skaičius]],[1]!_2025[[#Totals],[Žiūrovų skaičius]])</f>
        <v>6.7899374985301349E-3</v>
      </c>
      <c r="G84" s="45">
        <v>45863</v>
      </c>
    </row>
    <row r="85" spans="2:7" x14ac:dyDescent="0.3">
      <c r="B85" t="s">
        <v>1297</v>
      </c>
      <c r="C85" s="19">
        <v>161225.09</v>
      </c>
      <c r="D85" s="12">
        <v>26391</v>
      </c>
      <c r="E85" s="59">
        <f>_xlfn.PERCENTOF(Table14[[#This Row],[Pajamos]],[1]!_2025[[#Totals],[Pajamos]])</f>
        <v>6.810619171406628E-3</v>
      </c>
      <c r="F85" s="59">
        <f>_xlfn.PERCENTOF(Table14[[#This Row],[Žiūrovų skaičius]],[1]!_2025[[#Totals],[Žiūrovų skaičius]])</f>
        <v>7.3888025945781288E-3</v>
      </c>
      <c r="G85" s="45">
        <v>45646</v>
      </c>
    </row>
    <row r="86" spans="2:7" x14ac:dyDescent="0.3">
      <c r="B86" t="s">
        <v>1298</v>
      </c>
      <c r="C86" s="19">
        <v>142548.99000000002</v>
      </c>
      <c r="D86" s="12">
        <v>18866</v>
      </c>
      <c r="E86" s="59">
        <f>_xlfn.PERCENTOF(Table14[[#This Row],[Pajamos]],[1]!_2025[[#Totals],[Pajamos]])</f>
        <v>6.0216861045551398E-3</v>
      </c>
      <c r="F86" s="59">
        <f>_xlfn.PERCENTOF(Table14[[#This Row],[Žiūrovų skaičius]],[1]!_2025[[#Totals],[Žiūrovų skaičius]])</f>
        <v>5.2819957466299491E-3</v>
      </c>
      <c r="G86" s="45">
        <v>45779</v>
      </c>
    </row>
    <row r="87" spans="2:7" x14ac:dyDescent="0.3">
      <c r="B87" t="s">
        <v>1299</v>
      </c>
      <c r="C87" s="19">
        <v>114999.99</v>
      </c>
      <c r="D87" s="12">
        <v>17061</v>
      </c>
      <c r="E87" s="59">
        <f>_xlfn.PERCENTOF(Table14[[#This Row],[Pajamos]],[1]!_2025[[#Totals],[Pajamos]])</f>
        <v>4.8579358002254526E-3</v>
      </c>
      <c r="F87" s="59">
        <f>_xlfn.PERCENTOF(Table14[[#This Row],[Žiūrovų skaičius]],[1]!_2025[[#Totals],[Žiūrovų skaičius]])</f>
        <v>4.7766420774543392E-3</v>
      </c>
      <c r="G87" s="45">
        <v>45702</v>
      </c>
    </row>
    <row r="88" spans="2:7" x14ac:dyDescent="0.3">
      <c r="B88" t="s">
        <v>1300</v>
      </c>
      <c r="C88" s="19">
        <v>105777.51</v>
      </c>
      <c r="D88" s="12">
        <v>13507</v>
      </c>
      <c r="E88" s="59">
        <f>_xlfn.PERCENTOF(Table14[[#This Row],[Pajamos]],[1]!_2025[[#Totals],[Pajamos]])</f>
        <v>4.4683512814888571E-3</v>
      </c>
      <c r="F88" s="59">
        <f>_xlfn.PERCENTOF(Table14[[#This Row],[Žiūrovų skaičius]],[1]!_2025[[#Totals],[Žiūrovų skaičius]])</f>
        <v>3.7816133016925009E-3</v>
      </c>
      <c r="G88" s="45">
        <v>45968</v>
      </c>
    </row>
    <row r="89" spans="2:7" x14ac:dyDescent="0.3">
      <c r="B89" t="s">
        <v>1301</v>
      </c>
      <c r="C89" s="19">
        <v>90298.64</v>
      </c>
      <c r="D89" s="12">
        <v>11828</v>
      </c>
      <c r="E89" s="59">
        <f>_xlfn.PERCENTOF(Table14[[#This Row],[Pajamos]],[1]!_2025[[#Totals],[Pajamos]])</f>
        <v>3.8144785574996138E-3</v>
      </c>
      <c r="F89" s="59">
        <f>_xlfn.PERCENTOF(Table14[[#This Row],[Žiūrovų skaičius]],[1]!_2025[[#Totals],[Žiūrovų skaičius]])</f>
        <v>3.311536398343E-3</v>
      </c>
      <c r="G89" s="45">
        <v>45940</v>
      </c>
    </row>
    <row r="90" spans="2:7" x14ac:dyDescent="0.3">
      <c r="B90" t="s">
        <v>1302</v>
      </c>
      <c r="C90" s="19">
        <v>61088.959999999999</v>
      </c>
      <c r="D90" s="12">
        <v>9135</v>
      </c>
      <c r="E90" s="59">
        <f>_xlfn.PERCENTOF(Table14[[#This Row],[Pajamos]],[1]!_2025[[#Totals],[Pajamos]])</f>
        <v>2.5805762746808989E-3</v>
      </c>
      <c r="F90" s="59">
        <f>_xlfn.PERCENTOF(Table14[[#This Row],[Žiūrovų skaičius]],[1]!_2025[[#Totals],[Žiūrovų skaičius]])</f>
        <v>2.5575655223929071E-3</v>
      </c>
      <c r="G90" s="45">
        <v>45758</v>
      </c>
    </row>
    <row r="91" spans="2:7" x14ac:dyDescent="0.3">
      <c r="B91" t="s">
        <v>1303</v>
      </c>
      <c r="C91" s="19">
        <v>44492.770000000004</v>
      </c>
      <c r="D91" s="12">
        <v>7254</v>
      </c>
      <c r="E91" s="59">
        <f>_xlfn.PERCENTOF(Table14[[#This Row],[Pajamos]],[1]!_2025[[#Totals],[Pajamos]])</f>
        <v>1.8795046872108164E-3</v>
      </c>
      <c r="F91" s="59">
        <f>_xlfn.PERCENTOF(Table14[[#This Row],[Žiūrovų skaičius]],[1]!_2025[[#Totals],[Žiūrovų skaičius]])</f>
        <v>2.0309338039888503E-3</v>
      </c>
      <c r="G91" s="45">
        <v>45877</v>
      </c>
    </row>
    <row r="92" spans="2:7" x14ac:dyDescent="0.3">
      <c r="B92" t="s">
        <v>1304</v>
      </c>
      <c r="C92" s="19">
        <v>32323.58</v>
      </c>
      <c r="D92" s="12">
        <v>4910</v>
      </c>
      <c r="E92" s="59">
        <f>_xlfn.PERCENTOF(Table14[[#This Row],[Pajamos]],[1]!_2025[[#Totals],[Pajamos]])</f>
        <v>1.3654425228511013E-3</v>
      </c>
      <c r="F92" s="59">
        <f>_xlfn.PERCENTOF(Table14[[#This Row],[Žiūrovų skaičius]],[1]!_2025[[#Totals],[Žiūrovų skaičius]])</f>
        <v>1.3746739698904404E-3</v>
      </c>
      <c r="G92" s="45">
        <v>45695</v>
      </c>
    </row>
    <row r="93" spans="2:7" x14ac:dyDescent="0.3">
      <c r="B93" t="s">
        <v>1305</v>
      </c>
      <c r="C93" s="19">
        <v>32132.79</v>
      </c>
      <c r="D93" s="12">
        <v>5742</v>
      </c>
      <c r="E93" s="59">
        <f>_xlfn.PERCENTOF(Table14[[#This Row],[Pajamos]],[1]!_2025[[#Totals],[Pajamos]])</f>
        <v>1.3573829954430989E-3</v>
      </c>
      <c r="F93" s="59">
        <f>_xlfn.PERCENTOF(Table14[[#This Row],[Žiūrovų skaičius]],[1]!_2025[[#Totals],[Žiūrovų skaičius]])</f>
        <v>1.6076126140755415E-3</v>
      </c>
      <c r="G93" s="45">
        <v>45737</v>
      </c>
    </row>
    <row r="94" spans="2:7" x14ac:dyDescent="0.3">
      <c r="B94" t="s">
        <v>1306</v>
      </c>
      <c r="C94" s="19">
        <v>23697.439999999999</v>
      </c>
      <c r="D94" s="12">
        <v>3650</v>
      </c>
      <c r="E94" s="59">
        <f>_xlfn.PERCENTOF(Table14[[#This Row],[Pajamos]],[1]!_2025[[#Totals],[Pajamos]])</f>
        <v>1.0010491492190097E-3</v>
      </c>
      <c r="F94" s="59">
        <f>_xlfn.PERCENTOF(Table14[[#This Row],[Žiūrovų skaičius]],[1]!_2025[[#Totals],[Žiūrovų skaičius]])</f>
        <v>1.0219063116293499E-3</v>
      </c>
      <c r="G94" s="45">
        <v>45898</v>
      </c>
    </row>
    <row r="95" spans="2:7" x14ac:dyDescent="0.3">
      <c r="B95" t="s">
        <v>1307</v>
      </c>
      <c r="C95" s="19">
        <v>18093.379999999997</v>
      </c>
      <c r="D95" s="12">
        <v>3042</v>
      </c>
      <c r="E95" s="59">
        <f>_xlfn.PERCENTOF(Table14[[#This Row],[Pajamos]],[1]!_2025[[#Totals],[Pajamos]])</f>
        <v>7.6431727036744244E-4</v>
      </c>
      <c r="F95" s="59">
        <f>_xlfn.PERCENTOF(Table14[[#This Row],[Žiūrovų skaičius]],[1]!_2025[[#Totals],[Žiūrovų skaičius]])</f>
        <v>8.5168191780177595E-4</v>
      </c>
      <c r="G95" s="45">
        <v>45674</v>
      </c>
    </row>
    <row r="96" spans="2:7" x14ac:dyDescent="0.3">
      <c r="B96" t="s">
        <v>1308</v>
      </c>
      <c r="C96" s="19">
        <v>14307.54</v>
      </c>
      <c r="D96" s="12">
        <v>1846</v>
      </c>
      <c r="E96" s="59">
        <f>_xlfn.PERCENTOF(Table14[[#This Row],[Pajamos]],[1]!_2025[[#Totals],[Pajamos]])</f>
        <v>6.0439232020070323E-4</v>
      </c>
      <c r="F96" s="59">
        <f>_xlfn.PERCENTOF(Table14[[#This Row],[Žiūrovų skaičius]],[1]!_2025[[#Totals],[Žiūrovų skaičius]])</f>
        <v>5.168326167856931E-4</v>
      </c>
      <c r="G96" s="45">
        <v>44911</v>
      </c>
    </row>
    <row r="97" spans="1:7" x14ac:dyDescent="0.3">
      <c r="B97" t="s">
        <v>1309</v>
      </c>
      <c r="C97" s="19">
        <v>8502.2899999999991</v>
      </c>
      <c r="D97" s="12">
        <v>1300</v>
      </c>
      <c r="E97" s="59">
        <f>_xlfn.PERCENTOF(Table14[[#This Row],[Pajamos]],[1]!_2025[[#Totals],[Pajamos]])</f>
        <v>3.5916158753491068E-4</v>
      </c>
      <c r="F97" s="59">
        <f>_xlfn.PERCENTOF(Table14[[#This Row],[Žiūrovų skaičius]],[1]!_2025[[#Totals],[Žiūrovų skaičius]])</f>
        <v>3.6396663153922046E-4</v>
      </c>
      <c r="G97" s="45">
        <v>45954</v>
      </c>
    </row>
    <row r="98" spans="1:7" x14ac:dyDescent="0.3">
      <c r="B98" t="s">
        <v>1310</v>
      </c>
      <c r="C98" s="19">
        <v>114</v>
      </c>
      <c r="D98" s="12">
        <v>38</v>
      </c>
      <c r="E98" s="59">
        <f>_xlfn.PERCENTOF(Table14[[#This Row],[Pajamos]],[1]!_2025[[#Totals],[Pajamos]])</f>
        <v>4.8156932989794305E-6</v>
      </c>
      <c r="F98" s="59">
        <f>_xlfn.PERCENTOF(Table14[[#This Row],[Žiūrovų skaičius]],[1]!_2025[[#Totals],[Žiūrovų skaičius]])</f>
        <v>1.0639024614223368E-5</v>
      </c>
      <c r="G98" s="45">
        <v>45457</v>
      </c>
    </row>
    <row r="99" spans="1:7" x14ac:dyDescent="0.3">
      <c r="B99" t="s">
        <v>1311</v>
      </c>
      <c r="C99" s="19">
        <v>28</v>
      </c>
      <c r="D99" s="12">
        <v>5</v>
      </c>
      <c r="E99" s="59">
        <f>_xlfn.PERCENTOF(Table14[[#This Row],[Pajamos]],[1]!_2025[[#Totals],[Pajamos]])</f>
        <v>1.1828018629072285E-6</v>
      </c>
      <c r="F99" s="59">
        <f>_xlfn.PERCENTOF(Table14[[#This Row],[Žiūrovų skaičius]],[1]!_2025[[#Totals],[Žiūrovų skaičius]])</f>
        <v>1.3998716597662327E-6</v>
      </c>
      <c r="G99" s="45">
        <v>45310</v>
      </c>
    </row>
    <row r="100" spans="1:7" x14ac:dyDescent="0.3">
      <c r="A100" t="s">
        <v>1312</v>
      </c>
      <c r="B100">
        <f>COUNTA(B79:B99)</f>
        <v>21</v>
      </c>
      <c r="C100" s="19">
        <v>4103191.6199999996</v>
      </c>
      <c r="D100" s="12">
        <v>613979</v>
      </c>
      <c r="E100" s="59">
        <f>_xlfn.PERCENTOF(Table14[[#This Row],[Pajamos]],[1]!_2025[[#Totals],[Pajamos]])</f>
        <v>0.17333081042861889</v>
      </c>
      <c r="F100" s="59">
        <f>_xlfn.PERCENTOF(Table14[[#This Row],[Žiūrovų skaičius]],[1]!_2025[[#Totals],[Žiūrovų skaičius]])</f>
        <v>0.17189836035832234</v>
      </c>
      <c r="G100" s="45"/>
    </row>
    <row r="101" spans="1:7" x14ac:dyDescent="0.3">
      <c r="A101" t="s">
        <v>32</v>
      </c>
      <c r="B101" t="s">
        <v>1313</v>
      </c>
      <c r="C101" s="19">
        <v>1242208.68</v>
      </c>
      <c r="D101" s="12">
        <v>197265</v>
      </c>
      <c r="E101" s="59">
        <f>_xlfn.PERCENTOF(Table14[[#This Row],[Pajamos]],[1]!_2025[[#Totals],[Pajamos]])</f>
        <v>5.2474526457983187E-2</v>
      </c>
      <c r="F101" s="59">
        <f>_xlfn.PERCENTOF(Table14[[#This Row],[Žiūrovų skaičius]],[1]!_2025[[#Totals],[Žiūrovų skaičius]])</f>
        <v>5.5229136592757175E-2</v>
      </c>
      <c r="G101" s="45">
        <v>45751</v>
      </c>
    </row>
    <row r="102" spans="1:7" x14ac:dyDescent="0.3">
      <c r="B102" t="s">
        <v>1314</v>
      </c>
      <c r="C102" s="19">
        <v>822898.81</v>
      </c>
      <c r="D102" s="12">
        <v>110128</v>
      </c>
      <c r="E102" s="59">
        <f>_xlfn.PERCENTOF(Table14[[#This Row],[Pajamos]],[1]!_2025[[#Totals],[Pajamos]])</f>
        <v>3.4761651623290771E-2</v>
      </c>
      <c r="F102" s="59">
        <f>_xlfn.PERCENTOF(Table14[[#This Row],[Žiūrovų skaičius]],[1]!_2025[[#Totals],[Žiūrovų skaičius]])</f>
        <v>3.0833013229347134E-2</v>
      </c>
      <c r="G102" s="45">
        <v>45835</v>
      </c>
    </row>
    <row r="103" spans="1:7" x14ac:dyDescent="0.3">
      <c r="B103" t="s">
        <v>1315</v>
      </c>
      <c r="C103" s="19">
        <v>437318.96</v>
      </c>
      <c r="D103" s="12">
        <v>54446</v>
      </c>
      <c r="E103" s="59">
        <f>_xlfn.PERCENTOF(Table14[[#This Row],[Pajamos]],[1]!_2025[[#Totals],[Pajamos]])</f>
        <v>1.8473631449023278E-2</v>
      </c>
      <c r="F103" s="59">
        <f>_xlfn.PERCENTOF(Table14[[#This Row],[Žiūrovų skaičius]],[1]!_2025[[#Totals],[Žiūrovų skaičius]])</f>
        <v>1.524348247752646E-2</v>
      </c>
      <c r="G103" s="45">
        <v>45905</v>
      </c>
    </row>
    <row r="104" spans="1:7" x14ac:dyDescent="0.3">
      <c r="B104" t="s">
        <v>1316</v>
      </c>
      <c r="C104" s="19">
        <v>311400.88</v>
      </c>
      <c r="D104" s="12">
        <v>40304</v>
      </c>
      <c r="E104" s="59">
        <f>_xlfn.PERCENTOF(Table14[[#This Row],[Pajamos]],[1]!_2025[[#Totals],[Pajamos]])</f>
        <v>1.3154483606248227E-2</v>
      </c>
      <c r="F104" s="59">
        <f>_xlfn.PERCENTOF(Table14[[#This Row],[Žiūrovų skaičius]],[1]!_2025[[#Totals],[Žiūrovų skaičius]])</f>
        <v>1.1284085475043648E-2</v>
      </c>
      <c r="G104" s="45">
        <v>45926</v>
      </c>
    </row>
    <row r="105" spans="1:7" x14ac:dyDescent="0.3">
      <c r="B105" t="s">
        <v>1317</v>
      </c>
      <c r="C105" s="19">
        <v>199541.06</v>
      </c>
      <c r="D105" s="12">
        <v>28664</v>
      </c>
      <c r="E105" s="59">
        <f>_xlfn.PERCENTOF(Table14[[#This Row],[Pajamos]],[1]!_2025[[#Totals],[Pajamos]])</f>
        <v>8.4291977676601102E-3</v>
      </c>
      <c r="F105" s="59">
        <f>_xlfn.PERCENTOF(Table14[[#This Row],[Žiūrovų skaičius]],[1]!_2025[[#Totals],[Žiūrovų skaičius]])</f>
        <v>8.0251842511078579E-3</v>
      </c>
      <c r="G105" s="45">
        <v>45877</v>
      </c>
    </row>
    <row r="106" spans="1:7" x14ac:dyDescent="0.3">
      <c r="B106" t="s">
        <v>1318</v>
      </c>
      <c r="C106" s="19">
        <v>124061.4</v>
      </c>
      <c r="D106" s="12">
        <v>17478</v>
      </c>
      <c r="E106" s="59">
        <f>_xlfn.PERCENTOF(Table14[[#This Row],[Pajamos]],[1]!_2025[[#Totals],[Pajamos]])</f>
        <v>5.240716251245673E-3</v>
      </c>
      <c r="F106" s="59">
        <f>_xlfn.PERCENTOF(Table14[[#This Row],[Žiūrovų skaičius]],[1]!_2025[[#Totals],[Žiūrovų skaičius]])</f>
        <v>4.8933913738788424E-3</v>
      </c>
      <c r="G106" s="45">
        <v>45793</v>
      </c>
    </row>
    <row r="107" spans="1:7" x14ac:dyDescent="0.3">
      <c r="B107" t="s">
        <v>1319</v>
      </c>
      <c r="C107" s="19">
        <v>119015.53</v>
      </c>
      <c r="D107" s="12">
        <v>16597</v>
      </c>
      <c r="E107" s="59">
        <f>_xlfn.PERCENTOF(Table14[[#This Row],[Pajamos]],[1]!_2025[[#Totals],[Pajamos]])</f>
        <v>5.0275639499603982E-3</v>
      </c>
      <c r="F107" s="59">
        <f>_xlfn.PERCENTOF(Table14[[#This Row],[Žiūrovų skaičius]],[1]!_2025[[#Totals],[Žiūrovų skaičius]])</f>
        <v>4.6467339874280327E-3</v>
      </c>
      <c r="G107" s="45">
        <v>45723</v>
      </c>
    </row>
    <row r="108" spans="1:7" x14ac:dyDescent="0.3">
      <c r="B108" t="s">
        <v>1320</v>
      </c>
      <c r="C108" s="19">
        <v>117753.7</v>
      </c>
      <c r="D108" s="12">
        <v>17551</v>
      </c>
      <c r="E108" s="59">
        <f>_xlfn.PERCENTOF(Table14[[#This Row],[Pajamos]],[1]!_2025[[#Totals],[Pajamos]])</f>
        <v>4.974260561579247E-3</v>
      </c>
      <c r="F108" s="59">
        <f>_xlfn.PERCENTOF(Table14[[#This Row],[Žiūrovų skaičius]],[1]!_2025[[#Totals],[Žiūrovų skaičius]])</f>
        <v>4.9138295001114295E-3</v>
      </c>
      <c r="G108" s="45">
        <v>45849</v>
      </c>
    </row>
    <row r="109" spans="1:7" x14ac:dyDescent="0.3">
      <c r="B109" t="s">
        <v>1321</v>
      </c>
      <c r="C109" s="19">
        <v>82434.73000000001</v>
      </c>
      <c r="D109" s="12">
        <v>11985</v>
      </c>
      <c r="E109" s="59">
        <f>_xlfn.PERCENTOF(Table14[[#This Row],[Pajamos]],[1]!_2025[[#Totals],[Pajamos]])</f>
        <v>3.4822840075805148E-3</v>
      </c>
      <c r="F109" s="59">
        <f>_xlfn.PERCENTOF(Table14[[#This Row],[Žiūrovų skaičius]],[1]!_2025[[#Totals],[Žiūrovų skaičius]])</f>
        <v>3.3554923684596598E-3</v>
      </c>
      <c r="G109" s="45">
        <v>45765</v>
      </c>
    </row>
    <row r="110" spans="1:7" x14ac:dyDescent="0.3">
      <c r="B110" t="s">
        <v>1322</v>
      </c>
      <c r="C110" s="19">
        <v>43502.67</v>
      </c>
      <c r="D110" s="12">
        <v>6046</v>
      </c>
      <c r="E110" s="59">
        <f>_xlfn.PERCENTOF(Table14[[#This Row],[Pajamos]],[1]!_2025[[#Totals],[Pajamos]])</f>
        <v>1.837679968479943E-3</v>
      </c>
      <c r="F110" s="59">
        <f>_xlfn.PERCENTOF(Table14[[#This Row],[Žiūrovų skaičius]],[1]!_2025[[#Totals],[Žiūrovų skaičius]])</f>
        <v>1.6927248109893285E-3</v>
      </c>
      <c r="G110" s="45">
        <v>45772</v>
      </c>
    </row>
    <row r="111" spans="1:7" x14ac:dyDescent="0.3">
      <c r="B111" t="s">
        <v>1323</v>
      </c>
      <c r="C111" s="19">
        <v>22578.44</v>
      </c>
      <c r="D111" s="12">
        <v>3514</v>
      </c>
      <c r="E111" s="59">
        <f>_xlfn.PERCENTOF(Table14[[#This Row],[Pajamos]],[1]!_2025[[#Totals],[Pajamos]])</f>
        <v>9.5377931762639586E-4</v>
      </c>
      <c r="F111" s="59">
        <f>_xlfn.PERCENTOF(Table14[[#This Row],[Žiūrovų skaičius]],[1]!_2025[[#Totals],[Žiūrovų skaičius]])</f>
        <v>9.8382980248370826E-4</v>
      </c>
      <c r="G111" s="45">
        <v>45639</v>
      </c>
    </row>
    <row r="112" spans="1:7" x14ac:dyDescent="0.3">
      <c r="B112" t="s">
        <v>1324</v>
      </c>
      <c r="C112" s="19">
        <v>19840.36</v>
      </c>
      <c r="D112" s="12">
        <v>2805</v>
      </c>
      <c r="E112" s="59">
        <f>_xlfn.PERCENTOF(Table14[[#This Row],[Pajamos]],[1]!_2025[[#Totals],[Pajamos]])</f>
        <v>8.3811481316964506E-4</v>
      </c>
      <c r="F112" s="59">
        <f>_xlfn.PERCENTOF(Table14[[#This Row],[Žiūrovų skaičius]],[1]!_2025[[#Totals],[Žiūrovų skaičius]])</f>
        <v>7.8532800112885652E-4</v>
      </c>
      <c r="G112" s="45">
        <v>45688</v>
      </c>
    </row>
    <row r="113" spans="1:7" x14ac:dyDescent="0.3">
      <c r="B113" t="s">
        <v>1325</v>
      </c>
      <c r="C113" s="19">
        <v>3475.87</v>
      </c>
      <c r="D113" s="12">
        <v>533</v>
      </c>
      <c r="E113" s="59">
        <f>_xlfn.PERCENTOF(Table14[[#This Row],[Pajamos]],[1]!_2025[[#Totals],[Pajamos]])</f>
        <v>1.4683091111511958E-4</v>
      </c>
      <c r="F113" s="59">
        <f>_xlfn.PERCENTOF(Table14[[#This Row],[Žiūrovų skaičius]],[1]!_2025[[#Totals],[Žiūrovų skaičius]])</f>
        <v>1.4922631893108041E-4</v>
      </c>
      <c r="G113" s="45">
        <v>45604</v>
      </c>
    </row>
    <row r="114" spans="1:7" x14ac:dyDescent="0.3">
      <c r="B114" t="s">
        <v>1326</v>
      </c>
      <c r="C114" s="19">
        <v>858.76</v>
      </c>
      <c r="D114" s="12">
        <v>150</v>
      </c>
      <c r="E114" s="59">
        <f>_xlfn.PERCENTOF(Table14[[#This Row],[Pajamos]],[1]!_2025[[#Totals],[Pajamos]])</f>
        <v>3.6276533135364702E-5</v>
      </c>
      <c r="F114" s="59">
        <f>_xlfn.PERCENTOF(Table14[[#This Row],[Žiūrovų skaičius]],[1]!_2025[[#Totals],[Žiūrovų skaičius]])</f>
        <v>4.1996149792986977E-5</v>
      </c>
      <c r="G114" s="45">
        <v>41509</v>
      </c>
    </row>
    <row r="115" spans="1:7" x14ac:dyDescent="0.3">
      <c r="B115" t="s">
        <v>1327</v>
      </c>
      <c r="C115" s="19">
        <v>630.79</v>
      </c>
      <c r="D115" s="12">
        <v>74</v>
      </c>
      <c r="E115" s="59">
        <f>_xlfn.PERCENTOF(Table14[[#This Row],[Pajamos]],[1]!_2025[[#Totals],[Pajamos]])</f>
        <v>2.6646413825116097E-5</v>
      </c>
      <c r="F115" s="59">
        <f>_xlfn.PERCENTOF(Table14[[#This Row],[Žiūrovų skaičius]],[1]!_2025[[#Totals],[Žiūrovų skaičius]])</f>
        <v>2.0718100564540243E-5</v>
      </c>
      <c r="G115" s="45">
        <v>42531</v>
      </c>
    </row>
    <row r="116" spans="1:7" x14ac:dyDescent="0.3">
      <c r="B116" t="s">
        <v>1328</v>
      </c>
      <c r="C116" s="19">
        <v>458.44</v>
      </c>
      <c r="D116" s="12">
        <v>49</v>
      </c>
      <c r="E116" s="59">
        <f>_xlfn.PERCENTOF(Table14[[#This Row],[Pajamos]],[1]!_2025[[#Totals],[Pajamos]])</f>
        <v>1.9365845929685352E-5</v>
      </c>
      <c r="F116" s="59">
        <f>_xlfn.PERCENTOF(Table14[[#This Row],[Žiūrovų skaičius]],[1]!_2025[[#Totals],[Žiūrovų skaičius]])</f>
        <v>1.371874226570908E-5</v>
      </c>
      <c r="G116" s="45">
        <v>44351</v>
      </c>
    </row>
    <row r="117" spans="1:7" x14ac:dyDescent="0.3">
      <c r="B117" t="s">
        <v>1329</v>
      </c>
      <c r="C117" s="19">
        <v>270</v>
      </c>
      <c r="D117" s="12">
        <v>45</v>
      </c>
      <c r="E117" s="59">
        <f>_xlfn.PERCENTOF(Table14[[#This Row],[Pajamos]],[1]!_2025[[#Totals],[Pajamos]])</f>
        <v>1.1405589392319704E-5</v>
      </c>
      <c r="F117" s="59">
        <f>_xlfn.PERCENTOF(Table14[[#This Row],[Žiūrovų skaičius]],[1]!_2025[[#Totals],[Žiūrovų skaičius]])</f>
        <v>1.2598844937896093E-5</v>
      </c>
      <c r="G117" s="45">
        <v>44736</v>
      </c>
    </row>
    <row r="118" spans="1:7" x14ac:dyDescent="0.3">
      <c r="A118" t="s">
        <v>1330</v>
      </c>
      <c r="B118">
        <f>COUNTA(B101:B117)</f>
        <v>17</v>
      </c>
      <c r="C118" s="19">
        <v>3548249.0799999996</v>
      </c>
      <c r="D118" s="12">
        <v>507634</v>
      </c>
      <c r="E118" s="59">
        <f>_xlfn.PERCENTOF(Table14[[#This Row],[Pajamos]],[1]!_2025[[#Totals],[Pajamos]])</f>
        <v>0.14988841506724498</v>
      </c>
      <c r="F118" s="59">
        <f>_xlfn.PERCENTOF(Table14[[#This Row],[Žiūrovų skaičius]],[1]!_2025[[#Totals],[Žiūrovų skaičius]])</f>
        <v>0.14212449002675434</v>
      </c>
      <c r="G118" s="45"/>
    </row>
    <row r="119" spans="1:7" x14ac:dyDescent="0.3">
      <c r="A119" t="s">
        <v>1331</v>
      </c>
      <c r="B119" t="s">
        <v>1332</v>
      </c>
      <c r="C119" s="19">
        <v>442709.31</v>
      </c>
      <c r="D119" s="12">
        <v>80213</v>
      </c>
      <c r="E119" s="59">
        <f>_xlfn.PERCENTOF(Table14[[#This Row],[Pajamos]],[1]!_2025[[#Totals],[Pajamos]])</f>
        <v>1.8701335592656205E-2</v>
      </c>
      <c r="F119" s="59">
        <f>_xlfn.PERCENTOF(Table14[[#This Row],[Žiūrovų skaičius]],[1]!_2025[[#Totals],[Žiūrovų skaičius]])</f>
        <v>2.2457581088965763E-2</v>
      </c>
      <c r="G119" s="45">
        <v>45870</v>
      </c>
    </row>
    <row r="120" spans="1:7" x14ac:dyDescent="0.3">
      <c r="B120" t="s">
        <v>1333</v>
      </c>
      <c r="C120" s="19">
        <v>432390.64</v>
      </c>
      <c r="D120" s="12">
        <v>74395</v>
      </c>
      <c r="E120" s="59">
        <f>_xlfn.PERCENTOF(Table14[[#This Row],[Pajamos]],[1]!_2025[[#Totals],[Pajamos]])</f>
        <v>1.826544480341603E-2</v>
      </c>
      <c r="F120" s="59">
        <f>_xlfn.PERCENTOF(Table14[[#This Row],[Žiūrovų skaičius]],[1]!_2025[[#Totals],[Žiūrovų skaičius]])</f>
        <v>2.0828690425661777E-2</v>
      </c>
      <c r="G120" s="45">
        <v>45821</v>
      </c>
    </row>
    <row r="121" spans="1:7" x14ac:dyDescent="0.3">
      <c r="B121" t="s">
        <v>1334</v>
      </c>
      <c r="C121" s="19">
        <v>315296.99</v>
      </c>
      <c r="D121" s="12">
        <v>42648</v>
      </c>
      <c r="E121" s="59">
        <f>_xlfn.PERCENTOF(Table14[[#This Row],[Pajamos]],[1]!_2025[[#Totals],[Pajamos]])</f>
        <v>1.3319066683608636E-2</v>
      </c>
      <c r="F121" s="59">
        <f>_xlfn.PERCENTOF(Table14[[#This Row],[Žiūrovų skaičius]],[1]!_2025[[#Totals],[Žiūrovų skaičius]])</f>
        <v>1.1940345309142057E-2</v>
      </c>
      <c r="G121" s="45">
        <v>45996</v>
      </c>
    </row>
    <row r="122" spans="1:7" x14ac:dyDescent="0.3">
      <c r="B122" t="s">
        <v>1335</v>
      </c>
      <c r="C122" s="19">
        <v>249856.77000000002</v>
      </c>
      <c r="D122" s="12">
        <v>38080</v>
      </c>
      <c r="E122" s="59">
        <f>_xlfn.PERCENTOF(Table14[[#This Row],[Pajamos]],[1]!_2025[[#Totals],[Pajamos]])</f>
        <v>1.0554680464856534E-2</v>
      </c>
      <c r="F122" s="59">
        <f>_xlfn.PERCENTOF(Table14[[#This Row],[Žiūrovų skaičius]],[1]!_2025[[#Totals],[Žiūrovų skaičius]])</f>
        <v>1.0661422560779628E-2</v>
      </c>
      <c r="G122" s="45">
        <v>45840</v>
      </c>
    </row>
    <row r="123" spans="1:7" x14ac:dyDescent="0.3">
      <c r="B123" t="s">
        <v>1336</v>
      </c>
      <c r="C123" s="19">
        <v>231142.44</v>
      </c>
      <c r="D123" s="12">
        <v>31583</v>
      </c>
      <c r="E123" s="59">
        <f>_xlfn.PERCENTOF(Table14[[#This Row],[Pajamos]],[1]!_2025[[#Totals],[Pajamos]])</f>
        <v>9.7641324510329402E-3</v>
      </c>
      <c r="F123" s="59">
        <f>_xlfn.PERCENTOF(Table14[[#This Row],[Žiūrovų skaičius]],[1]!_2025[[#Totals],[Žiūrovų skaičius]])</f>
        <v>8.8424293260793846E-3</v>
      </c>
      <c r="G123" s="45">
        <v>45702</v>
      </c>
    </row>
    <row r="124" spans="1:7" x14ac:dyDescent="0.3">
      <c r="B124" t="s">
        <v>1337</v>
      </c>
      <c r="C124" s="19">
        <v>229738.71</v>
      </c>
      <c r="D124" s="12">
        <v>30843</v>
      </c>
      <c r="E124" s="59">
        <f>_xlfn.PERCENTOF(Table14[[#This Row],[Pajamos]],[1]!_2025[[#Totals],[Pajamos]])</f>
        <v>9.7048347917822689E-3</v>
      </c>
      <c r="F124" s="59">
        <f>_xlfn.PERCENTOF(Table14[[#This Row],[Žiūrovų skaičius]],[1]!_2025[[#Totals],[Žiūrovų skaičius]])</f>
        <v>8.635248320433983E-3</v>
      </c>
      <c r="G124" s="45">
        <v>45660</v>
      </c>
    </row>
    <row r="125" spans="1:7" x14ac:dyDescent="0.3">
      <c r="B125" t="s">
        <v>1338</v>
      </c>
      <c r="C125" s="19">
        <v>129927.86</v>
      </c>
      <c r="D125" s="12">
        <v>19809</v>
      </c>
      <c r="E125" s="59">
        <f>_xlfn.PERCENTOF(Table14[[#This Row],[Pajamos]],[1]!_2025[[#Totals],[Pajamos]])</f>
        <v>5.4885326732696284E-3</v>
      </c>
      <c r="F125" s="59">
        <f>_xlfn.PERCENTOF(Table14[[#This Row],[Žiūrovų skaičius]],[1]!_2025[[#Totals],[Žiūrovų skaičius]])</f>
        <v>5.5460115416618603E-3</v>
      </c>
      <c r="G125" s="45">
        <v>45982</v>
      </c>
    </row>
    <row r="126" spans="1:7" x14ac:dyDescent="0.3">
      <c r="B126" t="s">
        <v>1339</v>
      </c>
      <c r="C126" s="19">
        <v>128201.95</v>
      </c>
      <c r="D126" s="12">
        <v>17743</v>
      </c>
      <c r="E126" s="59">
        <f>_xlfn.PERCENTOF(Table14[[#This Row],[Pajamos]],[1]!_2025[[#Totals],[Pajamos]])</f>
        <v>5.4156251888692634E-3</v>
      </c>
      <c r="F126" s="59">
        <f>_xlfn.PERCENTOF(Table14[[#This Row],[Žiūrovų skaičius]],[1]!_2025[[#Totals],[Žiūrovų skaičius]])</f>
        <v>4.9675845718464527E-3</v>
      </c>
      <c r="G126" s="45">
        <v>45947</v>
      </c>
    </row>
    <row r="127" spans="1:7" x14ac:dyDescent="0.3">
      <c r="B127" t="s">
        <v>1340</v>
      </c>
      <c r="C127" s="19">
        <v>74145.8</v>
      </c>
      <c r="D127" s="12">
        <v>10839</v>
      </c>
      <c r="E127" s="59">
        <f>_xlfn.PERCENTOF(Table14[[#This Row],[Pajamos]],[1]!_2025[[#Totals],[Pajamos]])</f>
        <v>3.1321353702409567E-3</v>
      </c>
      <c r="F127" s="59">
        <f>_xlfn.PERCENTOF(Table14[[#This Row],[Žiūrovų skaičius]],[1]!_2025[[#Totals],[Žiūrovų skaičius]])</f>
        <v>3.0346417840412393E-3</v>
      </c>
      <c r="G127" s="45">
        <v>45961</v>
      </c>
    </row>
    <row r="128" spans="1:7" x14ac:dyDescent="0.3">
      <c r="B128" t="s">
        <v>1341</v>
      </c>
      <c r="C128" s="19">
        <v>74080.740000000005</v>
      </c>
      <c r="D128" s="12">
        <v>14067</v>
      </c>
      <c r="E128" s="59">
        <f>_xlfn.PERCENTOF(Table14[[#This Row],[Pajamos]],[1]!_2025[[#Totals],[Pajamos]])</f>
        <v>3.1293870456266448E-3</v>
      </c>
      <c r="F128" s="59">
        <f>_xlfn.PERCENTOF(Table14[[#This Row],[Žiūrovų skaičius]],[1]!_2025[[#Totals],[Žiūrovų skaičius]])</f>
        <v>3.9383989275863186E-3</v>
      </c>
      <c r="G128" s="45">
        <v>45702</v>
      </c>
    </row>
    <row r="129" spans="1:7" x14ac:dyDescent="0.3">
      <c r="B129" t="s">
        <v>1342</v>
      </c>
      <c r="C129" s="19">
        <v>69315.540000000008</v>
      </c>
      <c r="D129" s="12">
        <v>12496</v>
      </c>
      <c r="E129" s="59">
        <f>_xlfn.PERCENTOF(Table14[[#This Row],[Pajamos]],[1]!_2025[[#Totals],[Pajamos]])</f>
        <v>2.9280910657293047E-3</v>
      </c>
      <c r="F129" s="59">
        <f>_xlfn.PERCENTOF(Table14[[#This Row],[Žiūrovų skaičius]],[1]!_2025[[#Totals],[Žiūrovų skaičius]])</f>
        <v>3.4985592520877687E-3</v>
      </c>
      <c r="G129" s="45">
        <v>45926</v>
      </c>
    </row>
    <row r="130" spans="1:7" x14ac:dyDescent="0.3">
      <c r="B130" t="s">
        <v>1343</v>
      </c>
      <c r="C130" s="19">
        <v>49773.490000000005</v>
      </c>
      <c r="D130" s="12">
        <v>7783</v>
      </c>
      <c r="E130" s="59">
        <f>_xlfn.PERCENTOF(Table14[[#This Row],[Pajamos]],[1]!_2025[[#Totals],[Pajamos]])</f>
        <v>2.1025777391212256E-3</v>
      </c>
      <c r="F130" s="59">
        <f>_xlfn.PERCENTOF(Table14[[#This Row],[Žiūrovų skaičius]],[1]!_2025[[#Totals],[Žiūrovų skaičius]])</f>
        <v>2.1790402255921176E-3</v>
      </c>
      <c r="G130" s="45">
        <v>45807</v>
      </c>
    </row>
    <row r="131" spans="1:7" x14ac:dyDescent="0.3">
      <c r="B131" t="s">
        <v>1344</v>
      </c>
      <c r="C131" s="19">
        <v>43230.590000000004</v>
      </c>
      <c r="D131" s="12">
        <v>6958</v>
      </c>
      <c r="E131" s="59">
        <f>_xlfn.PERCENTOF(Table14[[#This Row],[Pajamos]],[1]!_2025[[#Totals],[Pajamos]])</f>
        <v>1.826186513806379E-3</v>
      </c>
      <c r="F131" s="59">
        <f>_xlfn.PERCENTOF(Table14[[#This Row],[Žiūrovų skaičius]],[1]!_2025[[#Totals],[Žiūrovų skaičius]])</f>
        <v>1.9480614017306894E-3</v>
      </c>
      <c r="G131" s="45">
        <v>45632</v>
      </c>
    </row>
    <row r="132" spans="1:7" x14ac:dyDescent="0.3">
      <c r="B132" t="s">
        <v>1345</v>
      </c>
      <c r="C132" s="19">
        <v>29884.989999999998</v>
      </c>
      <c r="D132" s="12">
        <v>4590</v>
      </c>
      <c r="E132" s="59">
        <f>_xlfn.PERCENTOF(Table14[[#This Row],[Pajamos]],[1]!_2025[[#Totals],[Pajamos]])</f>
        <v>1.2624293516058534E-3</v>
      </c>
      <c r="F132" s="59">
        <f>_xlfn.PERCENTOF(Table14[[#This Row],[Žiūrovų skaičius]],[1]!_2025[[#Totals],[Žiūrovų skaičius]])</f>
        <v>1.2850821836654016E-3</v>
      </c>
      <c r="G132" s="45">
        <v>45751</v>
      </c>
    </row>
    <row r="133" spans="1:7" x14ac:dyDescent="0.3">
      <c r="B133" t="s">
        <v>1346</v>
      </c>
      <c r="C133" s="19">
        <v>27053.129999999997</v>
      </c>
      <c r="D133" s="12">
        <v>4516</v>
      </c>
      <c r="E133" s="59">
        <f>_xlfn.PERCENTOF(Table14[[#This Row],[Pajamos]],[1]!_2025[[#Totals],[Pajamos]])</f>
        <v>1.1428033057668367E-3</v>
      </c>
      <c r="F133" s="59">
        <f>_xlfn.PERCENTOF(Table14[[#This Row],[Žiūrovų skaičius]],[1]!_2025[[#Totals],[Žiūrovų skaičius]])</f>
        <v>1.2643640831008613E-3</v>
      </c>
      <c r="G133" s="45">
        <v>45891</v>
      </c>
    </row>
    <row r="134" spans="1:7" x14ac:dyDescent="0.3">
      <c r="B134" t="s">
        <v>1347</v>
      </c>
      <c r="C134" s="19">
        <v>16619.050000000003</v>
      </c>
      <c r="D134" s="12">
        <v>2533</v>
      </c>
      <c r="E134" s="59">
        <f>_xlfn.PERCENTOF(Table14[[#This Row],[Pajamos]],[1]!_2025[[#Totals],[Pajamos]])</f>
        <v>7.0203726070529934E-4</v>
      </c>
      <c r="F134" s="59">
        <f>_xlfn.PERCENTOF(Table14[[#This Row],[Žiūrovų skaičius]],[1]!_2025[[#Totals],[Žiūrovų skaičius]])</f>
        <v>7.091749828375735E-4</v>
      </c>
      <c r="G134" s="45">
        <v>45835</v>
      </c>
    </row>
    <row r="135" spans="1:7" x14ac:dyDescent="0.3">
      <c r="B135" t="s">
        <v>1348</v>
      </c>
      <c r="C135" s="19">
        <v>14516.710000000001</v>
      </c>
      <c r="D135" s="12">
        <v>2327</v>
      </c>
      <c r="E135" s="59">
        <f>_xlfn.PERCENTOF(Table14[[#This Row],[Pajamos]],[1]!_2025[[#Totals],[Pajamos]])</f>
        <v>6.1322827254585693E-4</v>
      </c>
      <c r="F135" s="59">
        <f>_xlfn.PERCENTOF(Table14[[#This Row],[Žiūrovų skaičius]],[1]!_2025[[#Totals],[Žiūrovų skaičius]])</f>
        <v>6.5150027045520463E-4</v>
      </c>
      <c r="G135" s="45">
        <v>45912</v>
      </c>
    </row>
    <row r="136" spans="1:7" x14ac:dyDescent="0.3">
      <c r="B136" t="s">
        <v>1349</v>
      </c>
      <c r="C136" s="19">
        <v>14044.130000000001</v>
      </c>
      <c r="D136" s="12">
        <v>2108</v>
      </c>
      <c r="E136" s="59">
        <f>_xlfn.PERCENTOF(Table14[[#This Row],[Pajamos]],[1]!_2025[[#Totals],[Pajamos]])</f>
        <v>5.9326511167540345E-4</v>
      </c>
      <c r="F136" s="59">
        <f>_xlfn.PERCENTOF(Table14[[#This Row],[Žiūrovų skaičius]],[1]!_2025[[#Totals],[Žiūrovų skaičius]])</f>
        <v>5.9018589175744373E-4</v>
      </c>
      <c r="G136" s="45">
        <v>45765</v>
      </c>
    </row>
    <row r="137" spans="1:7" x14ac:dyDescent="0.3">
      <c r="B137" t="s">
        <v>1350</v>
      </c>
      <c r="C137" s="19">
        <v>13941.93</v>
      </c>
      <c r="D137" s="12">
        <v>2129</v>
      </c>
      <c r="E137" s="59">
        <f>_xlfn.PERCENTOF(Table14[[#This Row],[Pajamos]],[1]!_2025[[#Totals],[Pajamos]])</f>
        <v>5.8894788487579204E-4</v>
      </c>
      <c r="F137" s="59">
        <f>_xlfn.PERCENTOF(Table14[[#This Row],[Žiūrovų skaičius]],[1]!_2025[[#Totals],[Žiūrovų skaičius]])</f>
        <v>5.960653527284619E-4</v>
      </c>
      <c r="G137" s="45">
        <v>45730</v>
      </c>
    </row>
    <row r="138" spans="1:7" x14ac:dyDescent="0.3">
      <c r="B138" t="s">
        <v>1351</v>
      </c>
      <c r="C138" s="19">
        <v>9475.18</v>
      </c>
      <c r="D138" s="12">
        <v>1562</v>
      </c>
      <c r="E138" s="59">
        <f>_xlfn.PERCENTOF(Table14[[#This Row],[Pajamos]],[1]!_2025[[#Totals],[Pajamos]])</f>
        <v>4.0025930554933267E-4</v>
      </c>
      <c r="F138" s="59">
        <f>_xlfn.PERCENTOF(Table14[[#This Row],[Žiūrovų skaičius]],[1]!_2025[[#Totals],[Žiūrovų skaičius]])</f>
        <v>4.3731990651097108E-4</v>
      </c>
      <c r="G138" s="45">
        <v>45674</v>
      </c>
    </row>
    <row r="139" spans="1:7" x14ac:dyDescent="0.3">
      <c r="B139" t="s">
        <v>1352</v>
      </c>
      <c r="C139" s="19">
        <v>4646.5600000000004</v>
      </c>
      <c r="D139" s="12">
        <v>667</v>
      </c>
      <c r="E139" s="59">
        <f>_xlfn.PERCENTOF(Table14[[#This Row],[Pajamos]],[1]!_2025[[#Totals],[Pajamos]])</f>
        <v>1.9628427943250759E-4</v>
      </c>
      <c r="F139" s="59">
        <f>_xlfn.PERCENTOF(Table14[[#This Row],[Žiūrovų skaičius]],[1]!_2025[[#Totals],[Žiūrovų skaičius]])</f>
        <v>1.8674287941281543E-4</v>
      </c>
      <c r="G139" s="45">
        <v>46017</v>
      </c>
    </row>
    <row r="140" spans="1:7" x14ac:dyDescent="0.3">
      <c r="B140" t="s">
        <v>1353</v>
      </c>
      <c r="C140" s="19">
        <v>806.3</v>
      </c>
      <c r="D140" s="12">
        <v>153</v>
      </c>
      <c r="E140" s="59">
        <f>_xlfn.PERCENTOF(Table14[[#This Row],[Pajamos]],[1]!_2025[[#Totals],[Pajamos]])</f>
        <v>3.4060469359360659E-5</v>
      </c>
      <c r="F140" s="59">
        <f>_xlfn.PERCENTOF(Table14[[#This Row],[Žiūrovų skaičius]],[1]!_2025[[#Totals],[Žiūrovų skaičius]])</f>
        <v>4.2836072788846722E-5</v>
      </c>
      <c r="G140" s="45">
        <v>45401</v>
      </c>
    </row>
    <row r="141" spans="1:7" x14ac:dyDescent="0.3">
      <c r="B141" t="s">
        <v>1354</v>
      </c>
      <c r="C141" s="19">
        <v>373</v>
      </c>
      <c r="D141" s="12">
        <v>59</v>
      </c>
      <c r="E141" s="59">
        <f>_xlfn.PERCENTOF(Table14[[#This Row],[Pajamos]],[1]!_2025[[#Totals],[Pajamos]])</f>
        <v>1.5756610530871294E-5</v>
      </c>
      <c r="F141" s="59">
        <f>_xlfn.PERCENTOF(Table14[[#This Row],[Žiūrovų skaičius]],[1]!_2025[[#Totals],[Žiūrovų skaičius]])</f>
        <v>1.6518485585241545E-5</v>
      </c>
      <c r="G141" s="45">
        <v>45359</v>
      </c>
    </row>
    <row r="142" spans="1:7" x14ac:dyDescent="0.3">
      <c r="B142" t="s">
        <v>1355</v>
      </c>
      <c r="C142" s="19">
        <v>158</v>
      </c>
      <c r="D142" s="12">
        <v>39</v>
      </c>
      <c r="E142" s="59">
        <f>_xlfn.PERCENTOF(Table14[[#This Row],[Pajamos]],[1]!_2025[[#Totals],[Pajamos]])</f>
        <v>6.6743819406907902E-6</v>
      </c>
      <c r="F142" s="59">
        <f>_xlfn.PERCENTOF(Table14[[#This Row],[Žiūrovų skaičius]],[1]!_2025[[#Totals],[Žiūrovų skaičius]])</f>
        <v>1.0918998946176615E-5</v>
      </c>
      <c r="G142" s="45">
        <v>45590</v>
      </c>
    </row>
    <row r="143" spans="1:7" x14ac:dyDescent="0.3">
      <c r="B143" t="s">
        <v>1356</v>
      </c>
      <c r="C143" s="19">
        <v>131.1</v>
      </c>
      <c r="D143" s="12">
        <v>22</v>
      </c>
      <c r="E143" s="59">
        <f>_xlfn.PERCENTOF(Table14[[#This Row],[Pajamos]],[1]!_2025[[#Totals],[Pajamos]])</f>
        <v>5.5380472938263447E-6</v>
      </c>
      <c r="F143" s="59">
        <f>_xlfn.PERCENTOF(Table14[[#This Row],[Žiūrovų skaičius]],[1]!_2025[[#Totals],[Žiūrovų skaičius]])</f>
        <v>6.1594353029714233E-6</v>
      </c>
      <c r="G143" s="45">
        <v>45478</v>
      </c>
    </row>
    <row r="144" spans="1:7" x14ac:dyDescent="0.3">
      <c r="A144" t="s">
        <v>1357</v>
      </c>
      <c r="B144">
        <f>COUNTA(B119:B143)</f>
        <v>25</v>
      </c>
      <c r="C144" s="19">
        <v>2601460.9099999997</v>
      </c>
      <c r="D144" s="12">
        <v>408162</v>
      </c>
      <c r="E144" s="59">
        <f>_xlfn.PERCENTOF(Table14[[#This Row],[Pajamos]],[1]!_2025[[#Totals],[Pajamos]])</f>
        <v>0.10989331466529763</v>
      </c>
      <c r="F144" s="59">
        <f>_xlfn.PERCENTOF(Table14[[#This Row],[Žiūrovų skaičius]],[1]!_2025[[#Totals],[Žiūrovų skaičius]])</f>
        <v>0.11427488327870101</v>
      </c>
      <c r="G144" s="45"/>
    </row>
    <row r="145" spans="1:7" x14ac:dyDescent="0.3">
      <c r="A145" t="s">
        <v>63</v>
      </c>
      <c r="B145" t="s">
        <v>1358</v>
      </c>
      <c r="C145" s="19">
        <v>396563.21</v>
      </c>
      <c r="D145" s="12">
        <v>69619</v>
      </c>
      <c r="E145" s="59">
        <f>_xlfn.PERCENTOF(Table14[[#This Row],[Pajamos]],[1]!_2025[[#Totals],[Pajamos]])</f>
        <v>1.6751989412445375E-2</v>
      </c>
      <c r="F145" s="59">
        <f>_xlfn.PERCENTOF(Table14[[#This Row],[Žiūrovų skaičius]],[1]!_2025[[#Totals],[Žiūrovų skaičius]])</f>
        <v>1.949153301625307E-2</v>
      </c>
      <c r="G145" s="45">
        <v>45681</v>
      </c>
    </row>
    <row r="146" spans="1:7" x14ac:dyDescent="0.3">
      <c r="B146" t="s">
        <v>1359</v>
      </c>
      <c r="C146" s="19">
        <v>259456.56</v>
      </c>
      <c r="D146" s="12">
        <v>34703</v>
      </c>
      <c r="E146" s="59">
        <f>_xlfn.PERCENTOF(Table14[[#This Row],[Pajamos]],[1]!_2025[[#Totals],[Pajamos]])</f>
        <v>1.096020366112504E-2</v>
      </c>
      <c r="F146" s="59">
        <f>_xlfn.PERCENTOF(Table14[[#This Row],[Žiūrovų skaičius]],[1]!_2025[[#Totals],[Žiūrovų skaičius]])</f>
        <v>9.7159492417735142E-3</v>
      </c>
      <c r="G146" s="45">
        <v>45891</v>
      </c>
    </row>
    <row r="147" spans="1:7" x14ac:dyDescent="0.3">
      <c r="B147" t="s">
        <v>1360</v>
      </c>
      <c r="C147" s="19">
        <v>210896.63</v>
      </c>
      <c r="D147" s="12">
        <v>29631</v>
      </c>
      <c r="E147" s="59">
        <f>_xlfn.PERCENTOF(Table14[[#This Row],[Pajamos]],[1]!_2025[[#Totals],[Pajamos]])</f>
        <v>8.9088902444591622E-3</v>
      </c>
      <c r="F147" s="59">
        <f>_xlfn.PERCENTOF(Table14[[#This Row],[Žiūrovų skaičius]],[1]!_2025[[#Totals],[Žiūrovų skaičius]])</f>
        <v>8.295919430106647E-3</v>
      </c>
      <c r="G147" s="45">
        <v>45828</v>
      </c>
    </row>
    <row r="148" spans="1:7" x14ac:dyDescent="0.3">
      <c r="B148" t="s">
        <v>1361</v>
      </c>
      <c r="C148" s="19">
        <v>100969.84</v>
      </c>
      <c r="D148" s="12">
        <v>13427</v>
      </c>
      <c r="E148" s="59">
        <f>_xlfn.PERCENTOF(Table14[[#This Row],[Pajamos]],[1]!_2025[[#Totals],[Pajamos]])</f>
        <v>4.2652612446230287E-3</v>
      </c>
      <c r="F148" s="59">
        <f>_xlfn.PERCENTOF(Table14[[#This Row],[Žiūrovų skaičius]],[1]!_2025[[#Totals],[Žiūrovų skaičius]])</f>
        <v>3.7592153551362409E-3</v>
      </c>
      <c r="G148" s="45">
        <v>45912</v>
      </c>
    </row>
    <row r="149" spans="1:7" x14ac:dyDescent="0.3">
      <c r="B149" t="s">
        <v>1362</v>
      </c>
      <c r="C149" s="19">
        <v>83235.14</v>
      </c>
      <c r="D149" s="12">
        <v>12364</v>
      </c>
      <c r="E149" s="59">
        <f>_xlfn.PERCENTOF(Table14[[#This Row],[Pajamos]],[1]!_2025[[#Totals],[Pajamos]])</f>
        <v>3.5160956661194277E-3</v>
      </c>
      <c r="F149" s="59">
        <f>_xlfn.PERCENTOF(Table14[[#This Row],[Žiūrovų skaičius]],[1]!_2025[[#Totals],[Žiūrovų skaičius]])</f>
        <v>3.4616026402699402E-3</v>
      </c>
      <c r="G149" s="45">
        <v>45772</v>
      </c>
    </row>
    <row r="150" spans="1:7" x14ac:dyDescent="0.3">
      <c r="B150" t="s">
        <v>1363</v>
      </c>
      <c r="C150" s="19">
        <v>63305.21</v>
      </c>
      <c r="D150" s="12">
        <v>8735</v>
      </c>
      <c r="E150" s="59">
        <f>_xlfn.PERCENTOF(Table14[[#This Row],[Pajamos]],[1]!_2025[[#Totals],[Pajamos]])</f>
        <v>2.67419715427619E-3</v>
      </c>
      <c r="F150" s="59">
        <f>_xlfn.PERCENTOF(Table14[[#This Row],[Žiūrovų skaičius]],[1]!_2025[[#Totals],[Žiūrovų skaičius]])</f>
        <v>2.4455757896116085E-3</v>
      </c>
      <c r="G150" s="45">
        <v>45961</v>
      </c>
    </row>
    <row r="151" spans="1:7" x14ac:dyDescent="0.3">
      <c r="B151" t="s">
        <v>1364</v>
      </c>
      <c r="C151" s="19">
        <v>58379.43</v>
      </c>
      <c r="D151" s="12">
        <v>8930</v>
      </c>
      <c r="E151" s="59">
        <f>_xlfn.PERCENTOF(Table14[[#This Row],[Pajamos]],[1]!_2025[[#Totals],[Pajamos]])</f>
        <v>2.4661178056950769E-3</v>
      </c>
      <c r="F151" s="59">
        <f>_xlfn.PERCENTOF(Table14[[#This Row],[Žiūrovų skaičius]],[1]!_2025[[#Totals],[Žiūrovų skaičius]])</f>
        <v>2.5001707843424915E-3</v>
      </c>
      <c r="G151" s="45">
        <v>45856</v>
      </c>
    </row>
    <row r="152" spans="1:7" x14ac:dyDescent="0.3">
      <c r="B152" t="s">
        <v>1365</v>
      </c>
      <c r="C152" s="19">
        <v>51162.39</v>
      </c>
      <c r="D152" s="12">
        <v>6798</v>
      </c>
      <c r="E152" s="59">
        <f>_xlfn.PERCENTOF(Table14[[#This Row],[Pajamos]],[1]!_2025[[#Totals],[Pajamos]])</f>
        <v>2.1612489358137916E-3</v>
      </c>
      <c r="F152" s="59">
        <f>_xlfn.PERCENTOF(Table14[[#This Row],[Žiūrovų skaičius]],[1]!_2025[[#Totals],[Žiūrovų skaičius]])</f>
        <v>1.9032655086181698E-3</v>
      </c>
      <c r="G152" s="45">
        <v>46017</v>
      </c>
    </row>
    <row r="153" spans="1:7" x14ac:dyDescent="0.3">
      <c r="B153" t="s">
        <v>1366</v>
      </c>
      <c r="C153" s="19">
        <v>46654.770000000004</v>
      </c>
      <c r="D153" s="12">
        <v>7040</v>
      </c>
      <c r="E153" s="59">
        <f>_xlfn.PERCENTOF(Table14[[#This Row],[Pajamos]],[1]!_2025[[#Totals],[Pajamos]])</f>
        <v>1.9708338881967245E-3</v>
      </c>
      <c r="F153" s="59">
        <f>_xlfn.PERCENTOF(Table14[[#This Row],[Žiūrovų skaičius]],[1]!_2025[[#Totals],[Žiūrovų skaičius]])</f>
        <v>1.9710192969508555E-3</v>
      </c>
      <c r="G153" s="45">
        <v>45919</v>
      </c>
    </row>
    <row r="154" spans="1:7" x14ac:dyDescent="0.3">
      <c r="B154" t="s">
        <v>1367</v>
      </c>
      <c r="C154" s="19">
        <v>46161.619999999995</v>
      </c>
      <c r="D154" s="12">
        <v>6532</v>
      </c>
      <c r="E154" s="59">
        <f>_xlfn.PERCENTOF(Table14[[#This Row],[Pajamos]],[1]!_2025[[#Totals],[Pajamos]])</f>
        <v>1.9500017903862706E-3</v>
      </c>
      <c r="F154" s="59">
        <f>_xlfn.PERCENTOF(Table14[[#This Row],[Žiūrovų skaičius]],[1]!_2025[[#Totals],[Žiūrovų skaičius]])</f>
        <v>1.8287923363186063E-3</v>
      </c>
      <c r="G154" s="45">
        <v>45870</v>
      </c>
    </row>
    <row r="155" spans="1:7" x14ac:dyDescent="0.3">
      <c r="B155" t="s">
        <v>1368</v>
      </c>
      <c r="C155" s="19">
        <v>33420.07</v>
      </c>
      <c r="D155" s="12">
        <v>5444</v>
      </c>
      <c r="E155" s="59">
        <f>_xlfn.PERCENTOF(Table14[[#This Row],[Pajamos]],[1]!_2025[[#Totals],[Pajamos]])</f>
        <v>1.411761466231785E-3</v>
      </c>
      <c r="F155" s="59">
        <f>_xlfn.PERCENTOF(Table14[[#This Row],[Žiūrovų skaičius]],[1]!_2025[[#Totals],[Žiūrovų skaičius]])</f>
        <v>1.524180263153474E-3</v>
      </c>
      <c r="G155" s="45">
        <v>45807</v>
      </c>
    </row>
    <row r="156" spans="1:7" x14ac:dyDescent="0.3">
      <c r="B156" t="s">
        <v>1369</v>
      </c>
      <c r="C156" s="19">
        <v>17747.34</v>
      </c>
      <c r="D156" s="12">
        <v>2750</v>
      </c>
      <c r="E156" s="59">
        <f>_xlfn.PERCENTOF(Table14[[#This Row],[Pajamos]],[1]!_2025[[#Totals],[Pajamos]])</f>
        <v>7.4969952905885623E-4</v>
      </c>
      <c r="F156" s="59">
        <f>_xlfn.PERCENTOF(Table14[[#This Row],[Žiūrovų skaičius]],[1]!_2025[[#Totals],[Žiūrovų skaičius]])</f>
        <v>7.6992941287142794E-4</v>
      </c>
      <c r="G156" s="45">
        <v>45898</v>
      </c>
    </row>
    <row r="157" spans="1:7" x14ac:dyDescent="0.3">
      <c r="B157" t="s">
        <v>1370</v>
      </c>
      <c r="C157" s="19">
        <v>3599.8</v>
      </c>
      <c r="D157" s="12">
        <v>1432</v>
      </c>
      <c r="E157" s="59">
        <f>_xlfn.PERCENTOF(Table14[[#This Row],[Pajamos]],[1]!_2025[[#Totals],[Pajamos]])</f>
        <v>1.5206607664619435E-4</v>
      </c>
      <c r="F157" s="59">
        <f>_xlfn.PERCENTOF(Table14[[#This Row],[Žiūrovų skaičius]],[1]!_2025[[#Totals],[Žiūrovų skaičius]])</f>
        <v>4.00923243357049E-4</v>
      </c>
      <c r="G157" s="45">
        <v>45436</v>
      </c>
    </row>
    <row r="158" spans="1:7" x14ac:dyDescent="0.3">
      <c r="B158" t="s">
        <v>1371</v>
      </c>
      <c r="C158" s="19">
        <v>2363.9</v>
      </c>
      <c r="D158" s="12">
        <v>394</v>
      </c>
      <c r="E158" s="59">
        <f>_xlfn.PERCENTOF(Table14[[#This Row],[Pajamos]],[1]!_2025[[#Totals],[Pajamos]])</f>
        <v>9.9858047275942782E-5</v>
      </c>
      <c r="F158" s="59">
        <f>_xlfn.PERCENTOF(Table14[[#This Row],[Žiūrovų skaičius]],[1]!_2025[[#Totals],[Žiūrovų skaičius]])</f>
        <v>1.1030988678957914E-4</v>
      </c>
      <c r="G158" s="45">
        <v>45030</v>
      </c>
    </row>
    <row r="159" spans="1:7" x14ac:dyDescent="0.3">
      <c r="B159" t="s">
        <v>1372</v>
      </c>
      <c r="C159" s="19">
        <v>1209</v>
      </c>
      <c r="D159" s="12">
        <v>255</v>
      </c>
      <c r="E159" s="59">
        <f>_xlfn.PERCENTOF(Table14[[#This Row],[Pajamos]],[1]!_2025[[#Totals],[Pajamos]])</f>
        <v>5.1071694723387121E-5</v>
      </c>
      <c r="F159" s="59">
        <f>_xlfn.PERCENTOF(Table14[[#This Row],[Žiūrovų skaičius]],[1]!_2025[[#Totals],[Žiūrovų skaičius]])</f>
        <v>7.1393454648077865E-5</v>
      </c>
      <c r="G159" s="45">
        <v>45513</v>
      </c>
    </row>
    <row r="160" spans="1:7" x14ac:dyDescent="0.3">
      <c r="B160" t="s">
        <v>1373</v>
      </c>
      <c r="C160" s="19">
        <v>688.4</v>
      </c>
      <c r="D160" s="12">
        <v>70</v>
      </c>
      <c r="E160" s="59">
        <f>_xlfn.PERCENTOF(Table14[[#This Row],[Pajamos]],[1]!_2025[[#Totals],[Pajamos]])</f>
        <v>2.9080028658047719E-5</v>
      </c>
      <c r="F160" s="59">
        <f>_xlfn.PERCENTOF(Table14[[#This Row],[Žiūrovų skaičius]],[1]!_2025[[#Totals],[Žiūrovų skaičius]])</f>
        <v>1.9598203236727257E-5</v>
      </c>
      <c r="G160" s="45">
        <v>43854</v>
      </c>
    </row>
    <row r="161" spans="1:7" x14ac:dyDescent="0.3">
      <c r="B161" t="s">
        <v>1374</v>
      </c>
      <c r="C161" s="19">
        <v>439.15</v>
      </c>
      <c r="D161" s="12">
        <v>56</v>
      </c>
      <c r="E161" s="59">
        <f>_xlfn.PERCENTOF(Table14[[#This Row],[Pajamos]],[1]!_2025[[#Totals],[Pajamos]])</f>
        <v>1.8550979931989622E-5</v>
      </c>
      <c r="F161" s="59">
        <f>_xlfn.PERCENTOF(Table14[[#This Row],[Žiūrovų skaičius]],[1]!_2025[[#Totals],[Žiūrovų skaičius]])</f>
        <v>1.5678562589381807E-5</v>
      </c>
      <c r="G161" s="45">
        <v>45639</v>
      </c>
    </row>
    <row r="162" spans="1:7" x14ac:dyDescent="0.3">
      <c r="A162" t="s">
        <v>1375</v>
      </c>
      <c r="B162">
        <f>COUNTA(B145:B161)</f>
        <v>17</v>
      </c>
      <c r="C162" s="19">
        <v>1376252.4600000002</v>
      </c>
      <c r="D162" s="12">
        <v>208180</v>
      </c>
      <c r="E162" s="59">
        <f>_xlfn.PERCENTOF(Table14[[#This Row],[Pajamos]],[1]!_2025[[#Totals],[Pajamos]])</f>
        <v>5.8136927625666295E-2</v>
      </c>
      <c r="F162" s="59">
        <f>_xlfn.PERCENTOF(Table14[[#This Row],[Žiūrovų skaičius]],[1]!_2025[[#Totals],[Žiūrovų skaičius]])</f>
        <v>5.8285056426026861E-2</v>
      </c>
      <c r="G162" s="45"/>
    </row>
    <row r="163" spans="1:7" x14ac:dyDescent="0.3">
      <c r="A163" t="s">
        <v>47</v>
      </c>
      <c r="B163" t="s">
        <v>1376</v>
      </c>
      <c r="C163" s="19">
        <v>499194.9</v>
      </c>
      <c r="D163" s="12">
        <v>85363</v>
      </c>
      <c r="E163" s="59">
        <f>_xlfn.PERCENTOF(Table14[[#This Row],[Pajamos]],[1]!_2025[[#Totals],[Pajamos]])</f>
        <v>2.1087452059778133E-2</v>
      </c>
      <c r="F163" s="59">
        <f>_xlfn.PERCENTOF(Table14[[#This Row],[Žiūrovų skaičius]],[1]!_2025[[#Totals],[Žiūrovų skaičius]])</f>
        <v>2.3899448898524984E-2</v>
      </c>
      <c r="G163" s="45">
        <v>45653</v>
      </c>
    </row>
    <row r="164" spans="1:7" x14ac:dyDescent="0.3">
      <c r="B164" t="s">
        <v>1377</v>
      </c>
      <c r="C164" s="19">
        <v>239773.99</v>
      </c>
      <c r="D164" s="12">
        <v>33991</v>
      </c>
      <c r="E164" s="59">
        <f>_xlfn.PERCENTOF(Table14[[#This Row],[Pajamos]],[1]!_2025[[#Totals],[Pajamos]])</f>
        <v>1.0128754358882113E-2</v>
      </c>
      <c r="F164" s="59">
        <f>_xlfn.PERCENTOF(Table14[[#This Row],[Žiūrovų skaičius]],[1]!_2025[[#Totals],[Žiūrovų skaičius]])</f>
        <v>9.5166075174228024E-3</v>
      </c>
      <c r="G164" s="45">
        <v>45800</v>
      </c>
    </row>
    <row r="165" spans="1:7" x14ac:dyDescent="0.3">
      <c r="B165" t="s">
        <v>1378</v>
      </c>
      <c r="C165" s="19">
        <v>214962.25</v>
      </c>
      <c r="D165" s="12">
        <v>41654</v>
      </c>
      <c r="E165" s="59">
        <f>_xlfn.PERCENTOF(Table14[[#This Row],[Pajamos]],[1]!_2025[[#Totals],[Pajamos]])</f>
        <v>9.0806339198117644E-3</v>
      </c>
      <c r="F165" s="59">
        <f>_xlfn.PERCENTOF(Table14[[#This Row],[Žiūrovų skaičius]],[1]!_2025[[#Totals],[Žiūrovų skaičius]])</f>
        <v>1.1662050823180531E-2</v>
      </c>
      <c r="G165" s="45">
        <v>45856</v>
      </c>
    </row>
    <row r="166" spans="1:7" x14ac:dyDescent="0.3">
      <c r="B166" t="s">
        <v>1379</v>
      </c>
      <c r="C166" s="19">
        <v>152737.49</v>
      </c>
      <c r="D166" s="12">
        <v>25300</v>
      </c>
      <c r="E166" s="59">
        <f>_xlfn.PERCENTOF(Table14[[#This Row],[Pajamos]],[1]!_2025[[#Totals],[Pajamos]])</f>
        <v>6.4520781324205068E-3</v>
      </c>
      <c r="F166" s="59">
        <f>_xlfn.PERCENTOF(Table14[[#This Row],[Žiūrovų skaičius]],[1]!_2025[[#Totals],[Žiūrovų skaičius]])</f>
        <v>7.0833505984171374E-3</v>
      </c>
      <c r="G166" s="45">
        <v>46017</v>
      </c>
    </row>
    <row r="167" spans="1:7" x14ac:dyDescent="0.3">
      <c r="B167" t="s">
        <v>1380</v>
      </c>
      <c r="C167" s="19">
        <v>123924.16</v>
      </c>
      <c r="D167" s="12">
        <v>18651</v>
      </c>
      <c r="E167" s="59">
        <f>_xlfn.PERCENTOF(Table14[[#This Row],[Pajamos]],[1]!_2025[[#Totals],[Pajamos]])</f>
        <v>5.2349188324004809E-3</v>
      </c>
      <c r="F167" s="59">
        <f>_xlfn.PERCENTOF(Table14[[#This Row],[Žiūrovų skaičius]],[1]!_2025[[#Totals],[Žiūrovų skaičius]])</f>
        <v>5.2218012652600013E-3</v>
      </c>
      <c r="G167" s="45">
        <v>45870</v>
      </c>
    </row>
    <row r="168" spans="1:7" x14ac:dyDescent="0.3">
      <c r="B168" t="s">
        <v>1381</v>
      </c>
      <c r="C168" s="19">
        <v>35466.35</v>
      </c>
      <c r="D168" s="12">
        <v>5153</v>
      </c>
      <c r="E168" s="59">
        <f>_xlfn.PERCENTOF(Table14[[#This Row],[Pajamos]],[1]!_2025[[#Totals],[Pajamos]])</f>
        <v>1.4982023160899924E-3</v>
      </c>
      <c r="F168" s="59">
        <f>_xlfn.PERCENTOF(Table14[[#This Row],[Žiūrovų skaičius]],[1]!_2025[[#Totals],[Žiūrovų skaičius]])</f>
        <v>1.4427077325550794E-3</v>
      </c>
      <c r="G168" s="45">
        <v>45975</v>
      </c>
    </row>
    <row r="169" spans="1:7" x14ac:dyDescent="0.3">
      <c r="B169" t="s">
        <v>1382</v>
      </c>
      <c r="C169" s="19">
        <v>33563.47</v>
      </c>
      <c r="D169" s="12">
        <v>4386</v>
      </c>
      <c r="E169" s="59">
        <f>_xlfn.PERCENTOF(Table14[[#This Row],[Pajamos]],[1]!_2025[[#Totals],[Pajamos]])</f>
        <v>1.4178191014868173E-3</v>
      </c>
      <c r="F169" s="59">
        <f>_xlfn.PERCENTOF(Table14[[#This Row],[Žiūrovų skaičius]],[1]!_2025[[#Totals],[Žiūrovų skaičius]])</f>
        <v>1.2279674199469394E-3</v>
      </c>
      <c r="G169" s="45">
        <v>45611</v>
      </c>
    </row>
    <row r="170" spans="1:7" x14ac:dyDescent="0.3">
      <c r="B170" t="s">
        <v>1383</v>
      </c>
      <c r="C170" s="19">
        <v>16766.530000000002</v>
      </c>
      <c r="D170" s="12">
        <v>2924</v>
      </c>
      <c r="E170" s="59">
        <f>_xlfn.PERCENTOF(Table14[[#This Row],[Pajamos]],[1]!_2025[[#Totals],[Pajamos]])</f>
        <v>7.0826724708892641E-4</v>
      </c>
      <c r="F170" s="59">
        <f>_xlfn.PERCENTOF(Table14[[#This Row],[Žiūrovų skaičius]],[1]!_2025[[#Totals],[Žiūrovų skaičius]])</f>
        <v>8.1864494663129287E-4</v>
      </c>
      <c r="G170" s="45">
        <v>45737</v>
      </c>
    </row>
    <row r="171" spans="1:7" x14ac:dyDescent="0.3">
      <c r="B171" t="s">
        <v>1384</v>
      </c>
      <c r="C171" s="19">
        <v>16225.57</v>
      </c>
      <c r="D171" s="12">
        <v>2479</v>
      </c>
      <c r="E171" s="59">
        <f>_xlfn.PERCENTOF(Table14[[#This Row],[Pajamos]],[1]!_2025[[#Totals],[Pajamos]])</f>
        <v>6.8541551509755856E-4</v>
      </c>
      <c r="F171" s="59">
        <f>_xlfn.PERCENTOF(Table14[[#This Row],[Žiūrovų skaičius]],[1]!_2025[[#Totals],[Žiūrovų skaičius]])</f>
        <v>6.9405636891209811E-4</v>
      </c>
      <c r="G171" s="45">
        <v>45716</v>
      </c>
    </row>
    <row r="172" spans="1:7" x14ac:dyDescent="0.3">
      <c r="B172" t="s">
        <v>1385</v>
      </c>
      <c r="C172" s="19">
        <v>302.5</v>
      </c>
      <c r="D172" s="12">
        <v>51</v>
      </c>
      <c r="E172" s="59">
        <f>_xlfn.PERCENTOF(Table14[[#This Row],[Pajamos]],[1]!_2025[[#Totals],[Pajamos]])</f>
        <v>1.2778484411765595E-5</v>
      </c>
      <c r="F172" s="59">
        <f>_xlfn.PERCENTOF(Table14[[#This Row],[Žiūrovų skaičius]],[1]!_2025[[#Totals],[Žiūrovų skaičius]])</f>
        <v>1.4278690929615573E-5</v>
      </c>
      <c r="G172" s="45">
        <v>45555</v>
      </c>
    </row>
    <row r="173" spans="1:7" x14ac:dyDescent="0.3">
      <c r="A173" t="s">
        <v>1386</v>
      </c>
      <c r="B173">
        <f>COUNTA(B163:B172)</f>
        <v>10</v>
      </c>
      <c r="C173" s="19">
        <v>1332917.21</v>
      </c>
      <c r="D173" s="12">
        <v>219952</v>
      </c>
      <c r="E173" s="59">
        <f>_xlfn.PERCENTOF(Table14[[#This Row],[Pajamos]],[1]!_2025[[#Totals],[Pajamos]])</f>
        <v>5.6306319967468058E-2</v>
      </c>
      <c r="F173" s="59">
        <f>_xlfn.PERCENTOF(Table14[[#This Row],[Žiūrovų skaičius]],[1]!_2025[[#Totals],[Žiūrovų skaičius]])</f>
        <v>6.158091426178048E-2</v>
      </c>
      <c r="G173" s="45"/>
    </row>
    <row r="174" spans="1:7" x14ac:dyDescent="0.3">
      <c r="A174" t="s">
        <v>59</v>
      </c>
      <c r="B174" t="s">
        <v>1387</v>
      </c>
      <c r="C174" s="19">
        <v>431243.26</v>
      </c>
      <c r="D174" s="12">
        <v>56300</v>
      </c>
      <c r="E174" s="59">
        <f>_xlfn.PERCENTOF(Table14[[#This Row],[Pajamos]],[1]!_2025[[#Totals],[Pajamos]])</f>
        <v>1.8216976117649511E-2</v>
      </c>
      <c r="F174" s="59">
        <f>_xlfn.PERCENTOF(Table14[[#This Row],[Žiūrovų skaičius]],[1]!_2025[[#Totals],[Žiūrovų skaičius]])</f>
        <v>1.5762554888967779E-2</v>
      </c>
      <c r="G174" s="45">
        <v>45667</v>
      </c>
    </row>
    <row r="175" spans="1:7" x14ac:dyDescent="0.3">
      <c r="B175" t="s">
        <v>1388</v>
      </c>
      <c r="C175" s="19">
        <v>375513.30000000005</v>
      </c>
      <c r="D175" s="12">
        <v>63289</v>
      </c>
      <c r="E175" s="59">
        <f>_xlfn.PERCENTOF(Table14[[#This Row],[Pajamos]],[1]!_2025[[#Totals],[Pajamos]])</f>
        <v>1.5862779670944325E-2</v>
      </c>
      <c r="F175" s="59">
        <f>_xlfn.PERCENTOF(Table14[[#This Row],[Žiūrovų skaičius]],[1]!_2025[[#Totals],[Žiūrovų skaičius]])</f>
        <v>1.7719295494989018E-2</v>
      </c>
      <c r="G175" s="45">
        <v>45744</v>
      </c>
    </row>
    <row r="176" spans="1:7" x14ac:dyDescent="0.3">
      <c r="B176" t="s">
        <v>1389</v>
      </c>
      <c r="C176" s="19">
        <v>208608.41</v>
      </c>
      <c r="D176" s="12">
        <v>31958</v>
      </c>
      <c r="E176" s="59">
        <f>_xlfn.PERCENTOF(Table14[[#This Row],[Pajamos]],[1]!_2025[[#Totals],[Pajamos]])</f>
        <v>8.8122291416469628E-3</v>
      </c>
      <c r="F176" s="59">
        <f>_xlfn.PERCENTOF(Table14[[#This Row],[Žiūrovų skaičius]],[1]!_2025[[#Totals],[Žiūrovų skaičius]])</f>
        <v>8.9474197005618532E-3</v>
      </c>
      <c r="G176" s="45">
        <v>45740</v>
      </c>
    </row>
    <row r="177" spans="2:7" x14ac:dyDescent="0.3">
      <c r="B177" t="s">
        <v>1390</v>
      </c>
      <c r="C177" s="19">
        <v>66827.34</v>
      </c>
      <c r="D177" s="12">
        <v>10980</v>
      </c>
      <c r="E177" s="59">
        <f>_xlfn.PERCENTOF(Table14[[#This Row],[Pajamos]],[1]!_2025[[#Totals],[Pajamos]])</f>
        <v>2.8229822230405269E-3</v>
      </c>
      <c r="F177" s="59">
        <f>_xlfn.PERCENTOF(Table14[[#This Row],[Žiūrovų skaičius]],[1]!_2025[[#Totals],[Žiūrovų skaičius]])</f>
        <v>3.074118164846647E-3</v>
      </c>
      <c r="G177" s="45">
        <v>45954</v>
      </c>
    </row>
    <row r="178" spans="2:7" x14ac:dyDescent="0.3">
      <c r="B178" t="s">
        <v>1391</v>
      </c>
      <c r="C178" s="19">
        <v>34437.199999999997</v>
      </c>
      <c r="D178" s="12">
        <v>5373</v>
      </c>
      <c r="E178" s="59">
        <f>_xlfn.PERCENTOF(Table14[[#This Row],[Pajamos]],[1]!_2025[[#Totals],[Pajamos]])</f>
        <v>1.4547280111896002E-3</v>
      </c>
      <c r="F178" s="59">
        <f>_xlfn.PERCENTOF(Table14[[#This Row],[Žiūrovų skaičius]],[1]!_2025[[#Totals],[Žiūrovų skaičius]])</f>
        <v>1.5043020855847935E-3</v>
      </c>
      <c r="G178" s="45">
        <v>45926</v>
      </c>
    </row>
    <row r="179" spans="2:7" x14ac:dyDescent="0.3">
      <c r="B179" t="s">
        <v>1392</v>
      </c>
      <c r="C179" s="19">
        <v>9698.9599999999991</v>
      </c>
      <c r="D179" s="12">
        <v>1379</v>
      </c>
      <c r="E179" s="59">
        <f>_xlfn.PERCENTOF(Table14[[#This Row],[Pajamos]],[1]!_2025[[#Totals],[Pajamos]])</f>
        <v>4.0971242700938191E-4</v>
      </c>
      <c r="F179" s="59">
        <f>_xlfn.PERCENTOF(Table14[[#This Row],[Žiūrovų skaičius]],[1]!_2025[[#Totals],[Žiūrovų skaičius]])</f>
        <v>3.8608460376352694E-4</v>
      </c>
      <c r="G179" s="45">
        <v>45740</v>
      </c>
    </row>
    <row r="180" spans="2:7" x14ac:dyDescent="0.3">
      <c r="B180" t="s">
        <v>1393</v>
      </c>
      <c r="C180" s="19">
        <v>9439.2200000000012</v>
      </c>
      <c r="D180" s="12">
        <v>1436</v>
      </c>
      <c r="E180" s="59">
        <f>_xlfn.PERCENTOF(Table14[[#This Row],[Pajamos]],[1]!_2025[[#Totals],[Pajamos]])</f>
        <v>3.9874025001397043E-4</v>
      </c>
      <c r="F180" s="59">
        <f>_xlfn.PERCENTOF(Table14[[#This Row],[Žiūrovų skaičius]],[1]!_2025[[#Totals],[Žiūrovų skaičius]])</f>
        <v>4.0204314068486202E-4</v>
      </c>
      <c r="G180" s="45">
        <v>45740</v>
      </c>
    </row>
    <row r="181" spans="2:7" x14ac:dyDescent="0.3">
      <c r="B181" t="s">
        <v>1394</v>
      </c>
      <c r="C181" s="19">
        <v>6913.2</v>
      </c>
      <c r="D181" s="12">
        <v>1131</v>
      </c>
      <c r="E181" s="59">
        <f>_xlfn.PERCENTOF(Table14[[#This Row],[Pajamos]],[1]!_2025[[#Totals],[Pajamos]])</f>
        <v>2.9203377995179475E-4</v>
      </c>
      <c r="F181" s="59">
        <f>_xlfn.PERCENTOF(Table14[[#This Row],[Žiūrovų skaičius]],[1]!_2025[[#Totals],[Žiūrovų skaičius]])</f>
        <v>3.1665096943912183E-4</v>
      </c>
      <c r="G181" s="45">
        <v>45740</v>
      </c>
    </row>
    <row r="182" spans="2:7" x14ac:dyDescent="0.3">
      <c r="B182" t="s">
        <v>1395</v>
      </c>
      <c r="C182" s="19">
        <v>6124.25</v>
      </c>
      <c r="D182" s="12">
        <v>1233</v>
      </c>
      <c r="E182" s="59">
        <f>_xlfn.PERCENTOF(Table14[[#This Row],[Pajamos]],[1]!_2025[[#Totals],[Pajamos]])</f>
        <v>2.5870622531819979E-4</v>
      </c>
      <c r="F182" s="59">
        <f>_xlfn.PERCENTOF(Table14[[#This Row],[Žiūrovų skaičius]],[1]!_2025[[#Totals],[Žiūrovų skaičius]])</f>
        <v>3.4520835129835299E-4</v>
      </c>
      <c r="G182" s="45">
        <v>45758</v>
      </c>
    </row>
    <row r="183" spans="2:7" x14ac:dyDescent="0.3">
      <c r="B183" t="s">
        <v>1396</v>
      </c>
      <c r="C183" s="19">
        <v>5545.7999999999993</v>
      </c>
      <c r="D183" s="12">
        <v>857</v>
      </c>
      <c r="E183" s="59">
        <f>_xlfn.PERCENTOF(Table14[[#This Row],[Pajamos]],[1]!_2025[[#Totals],[Pajamos]])</f>
        <v>2.3427080611824669E-4</v>
      </c>
      <c r="F183" s="59">
        <f>_xlfn.PERCENTOF(Table14[[#This Row],[Žiūrovų skaičius]],[1]!_2025[[#Totals],[Žiūrovų skaičius]])</f>
        <v>2.3993800248393228E-4</v>
      </c>
      <c r="G183" s="45">
        <v>45639</v>
      </c>
    </row>
    <row r="184" spans="2:7" x14ac:dyDescent="0.3">
      <c r="B184" t="s">
        <v>1397</v>
      </c>
      <c r="C184" s="19">
        <v>4785.38</v>
      </c>
      <c r="D184" s="12">
        <v>763</v>
      </c>
      <c r="E184" s="59">
        <f>_xlfn.PERCENTOF(Table14[[#This Row],[Pajamos]],[1]!_2025[[#Totals],[Pajamos]])</f>
        <v>2.0214844209710692E-4</v>
      </c>
      <c r="F184" s="59">
        <f>_xlfn.PERCENTOF(Table14[[#This Row],[Žiūrovų skaičius]],[1]!_2025[[#Totals],[Žiūrovų skaičius]])</f>
        <v>2.1362041528032711E-4</v>
      </c>
      <c r="G184" s="45">
        <v>45740</v>
      </c>
    </row>
    <row r="185" spans="2:7" x14ac:dyDescent="0.3">
      <c r="B185" t="s">
        <v>1398</v>
      </c>
      <c r="C185" s="19">
        <v>4554.2699999999995</v>
      </c>
      <c r="D185" s="12">
        <v>751</v>
      </c>
      <c r="E185" s="59">
        <f>_xlfn.PERCENTOF(Table14[[#This Row],[Pajamos]],[1]!_2025[[#Totals],[Pajamos]])</f>
        <v>1.9238568000651797E-4</v>
      </c>
      <c r="F185" s="59">
        <f>_xlfn.PERCENTOF(Table14[[#This Row],[Žiūrovų skaičius]],[1]!_2025[[#Totals],[Žiūrovų skaičius]])</f>
        <v>2.1026072329688813E-4</v>
      </c>
      <c r="G185" s="45">
        <v>45740</v>
      </c>
    </row>
    <row r="186" spans="2:7" x14ac:dyDescent="0.3">
      <c r="B186" t="s">
        <v>1399</v>
      </c>
      <c r="C186" s="19">
        <v>3817.6</v>
      </c>
      <c r="D186" s="12">
        <v>613</v>
      </c>
      <c r="E186" s="59">
        <f>_xlfn.PERCENTOF(Table14[[#This Row],[Pajamos]],[1]!_2025[[#Totals],[Pajamos]])</f>
        <v>1.6126658542266556E-4</v>
      </c>
      <c r="F186" s="59">
        <f>_xlfn.PERCENTOF(Table14[[#This Row],[Žiūrovų skaičius]],[1]!_2025[[#Totals],[Žiūrovų skaičius]])</f>
        <v>1.7162426548734012E-4</v>
      </c>
      <c r="G186" s="45">
        <v>45740</v>
      </c>
    </row>
    <row r="187" spans="2:7" x14ac:dyDescent="0.3">
      <c r="B187" t="s">
        <v>1400</v>
      </c>
      <c r="C187" s="19">
        <v>3456.3999999999996</v>
      </c>
      <c r="D187" s="12">
        <v>550</v>
      </c>
      <c r="E187" s="59">
        <f>_xlfn.PERCENTOF(Table14[[#This Row],[Pajamos]],[1]!_2025[[#Totals],[Pajamos]])</f>
        <v>1.460084413911623E-4</v>
      </c>
      <c r="F187" s="59">
        <f>_xlfn.PERCENTOF(Table14[[#This Row],[Žiūrovų skaičius]],[1]!_2025[[#Totals],[Žiūrovų skaičius]])</f>
        <v>1.5398588257428558E-4</v>
      </c>
      <c r="G187" s="45">
        <v>45740</v>
      </c>
    </row>
    <row r="188" spans="2:7" x14ac:dyDescent="0.3">
      <c r="B188" t="s">
        <v>1401</v>
      </c>
      <c r="C188" s="19">
        <v>3350.9</v>
      </c>
      <c r="D188" s="12">
        <v>262</v>
      </c>
      <c r="E188" s="59">
        <f>_xlfn.PERCENTOF(Table14[[#This Row],[Pajamos]],[1]!_2025[[#Totals],[Pajamos]])</f>
        <v>1.4155181294342258E-4</v>
      </c>
      <c r="F188" s="59">
        <f>_xlfn.PERCENTOF(Table14[[#This Row],[Žiūrovų skaičius]],[1]!_2025[[#Totals],[Žiūrovų skaičius]])</f>
        <v>7.3353274971750583E-5</v>
      </c>
      <c r="G188" s="45" t="s">
        <v>1079</v>
      </c>
    </row>
    <row r="189" spans="2:7" x14ac:dyDescent="0.3">
      <c r="B189" t="s">
        <v>1402</v>
      </c>
      <c r="C189" s="19">
        <v>3083.55</v>
      </c>
      <c r="D189" s="12">
        <v>604</v>
      </c>
      <c r="E189" s="59">
        <f>_xlfn.PERCENTOF(Table14[[#This Row],[Pajamos]],[1]!_2025[[#Totals],[Pajamos]])</f>
        <v>1.3025816729884233E-4</v>
      </c>
      <c r="F189" s="59">
        <f>_xlfn.PERCENTOF(Table14[[#This Row],[Žiūrovų skaičius]],[1]!_2025[[#Totals],[Žiūrovų skaičius]])</f>
        <v>1.691044964997609E-4</v>
      </c>
      <c r="G189" s="45">
        <v>45740</v>
      </c>
    </row>
    <row r="190" spans="2:7" x14ac:dyDescent="0.3">
      <c r="B190" t="s">
        <v>1403</v>
      </c>
      <c r="C190" s="19">
        <v>2968.8</v>
      </c>
      <c r="D190" s="12">
        <v>491</v>
      </c>
      <c r="E190" s="59">
        <f>_xlfn.PERCENTOF(Table14[[#This Row],[Pajamos]],[1]!_2025[[#Totals],[Pajamos]])</f>
        <v>1.2541079180710643E-4</v>
      </c>
      <c r="F190" s="59">
        <f>_xlfn.PERCENTOF(Table14[[#This Row],[Žiūrovų skaičius]],[1]!_2025[[#Totals],[Žiūrovų skaičius]])</f>
        <v>1.3746739698904405E-4</v>
      </c>
      <c r="G190" s="45">
        <v>45740</v>
      </c>
    </row>
    <row r="191" spans="2:7" x14ac:dyDescent="0.3">
      <c r="B191" t="s">
        <v>1404</v>
      </c>
      <c r="C191" s="19">
        <v>2801.6000000000004</v>
      </c>
      <c r="D191" s="12">
        <v>572</v>
      </c>
      <c r="E191" s="59">
        <f>_xlfn.PERCENTOF(Table14[[#This Row],[Pajamos]],[1]!_2025[[#Totals],[Pajamos]])</f>
        <v>1.1834777496860328E-4</v>
      </c>
      <c r="F191" s="59">
        <f>_xlfn.PERCENTOF(Table14[[#This Row],[Žiūrovų skaičius]],[1]!_2025[[#Totals],[Žiūrovų skaičius]])</f>
        <v>1.6014531787725701E-4</v>
      </c>
      <c r="G191" s="45">
        <v>45740</v>
      </c>
    </row>
    <row r="192" spans="2:7" x14ac:dyDescent="0.3">
      <c r="B192" t="s">
        <v>1405</v>
      </c>
      <c r="C192" s="19">
        <v>2695.15</v>
      </c>
      <c r="D192" s="12">
        <v>457</v>
      </c>
      <c r="E192" s="59">
        <f>_xlfn.PERCENTOF(Table14[[#This Row],[Pajamos]],[1]!_2025[[#Totals],[Pajamos]])</f>
        <v>1.1385101574337204E-4</v>
      </c>
      <c r="F192" s="59">
        <f>_xlfn.PERCENTOF(Table14[[#This Row],[Žiūrovų skaičius]],[1]!_2025[[#Totals],[Žiūrovų skaičius]])</f>
        <v>1.2794826970263367E-4</v>
      </c>
      <c r="G192" s="45">
        <v>45740</v>
      </c>
    </row>
    <row r="193" spans="2:7" x14ac:dyDescent="0.3">
      <c r="B193" t="s">
        <v>1406</v>
      </c>
      <c r="C193" s="19">
        <v>2595.3500000000004</v>
      </c>
      <c r="D193" s="12">
        <v>400</v>
      </c>
      <c r="E193" s="59">
        <f>_xlfn.PERCENTOF(Table14[[#This Row],[Pajamos]],[1]!_2025[[#Totals],[Pajamos]])</f>
        <v>1.0963517196058129E-4</v>
      </c>
      <c r="F193" s="59">
        <f>_xlfn.PERCENTOF(Table14[[#This Row],[Žiūrovų skaičius]],[1]!_2025[[#Totals],[Žiūrovų skaičius]])</f>
        <v>1.1198973278129861E-4</v>
      </c>
      <c r="G193" s="45">
        <v>45740</v>
      </c>
    </row>
    <row r="194" spans="2:7" x14ac:dyDescent="0.3">
      <c r="B194" t="s">
        <v>1407</v>
      </c>
      <c r="C194" s="19">
        <v>2339.5500000000002</v>
      </c>
      <c r="D194" s="12">
        <v>337</v>
      </c>
      <c r="E194" s="59">
        <f>_xlfn.PERCENTOF(Table14[[#This Row],[Pajamos]],[1]!_2025[[#Totals],[Pajamos]])</f>
        <v>9.8829432084450249E-5</v>
      </c>
      <c r="F194" s="59">
        <f>_xlfn.PERCENTOF(Table14[[#This Row],[Žiūrovų skaičius]],[1]!_2025[[#Totals],[Žiūrovų skaičius]])</f>
        <v>9.4351349868244082E-5</v>
      </c>
      <c r="G194" s="45">
        <v>45254</v>
      </c>
    </row>
    <row r="195" spans="2:7" x14ac:dyDescent="0.3">
      <c r="B195" t="s">
        <v>1408</v>
      </c>
      <c r="C195" s="19">
        <v>2216.3000000000002</v>
      </c>
      <c r="D195" s="12">
        <v>483</v>
      </c>
      <c r="E195" s="59">
        <f>_xlfn.PERCENTOF(Table14[[#This Row],[Pajamos]],[1]!_2025[[#Totals],[Pajamos]])</f>
        <v>9.3622991741474675E-5</v>
      </c>
      <c r="F195" s="59">
        <f>_xlfn.PERCENTOF(Table14[[#This Row],[Žiūrovų skaičius]],[1]!_2025[[#Totals],[Žiūrovų skaičius]])</f>
        <v>1.3522760233341809E-4</v>
      </c>
      <c r="G195" s="45">
        <v>45740</v>
      </c>
    </row>
    <row r="196" spans="2:7" x14ac:dyDescent="0.3">
      <c r="B196" t="s">
        <v>1409</v>
      </c>
      <c r="C196" s="19">
        <v>2065.5</v>
      </c>
      <c r="D196" s="12">
        <v>338</v>
      </c>
      <c r="E196" s="59">
        <f>_xlfn.PERCENTOF(Table14[[#This Row],[Pajamos]],[1]!_2025[[#Totals],[Pajamos]])</f>
        <v>8.7252758851245741E-5</v>
      </c>
      <c r="F196" s="59">
        <f>_xlfn.PERCENTOF(Table14[[#This Row],[Žiūrovų skaičius]],[1]!_2025[[#Totals],[Žiūrovų skaičius]])</f>
        <v>9.4631324200197323E-5</v>
      </c>
      <c r="G196" s="45">
        <v>45740</v>
      </c>
    </row>
    <row r="197" spans="2:7" x14ac:dyDescent="0.3">
      <c r="B197" t="s">
        <v>1410</v>
      </c>
      <c r="C197" s="19">
        <v>2049.83</v>
      </c>
      <c r="D197" s="12">
        <v>373</v>
      </c>
      <c r="E197" s="59">
        <f>_xlfn.PERCENTOF(Table14[[#This Row],[Pajamos]],[1]!_2025[[#Totals],[Pajamos]])</f>
        <v>8.6590812237254434E-5</v>
      </c>
      <c r="F197" s="59">
        <f>_xlfn.PERCENTOF(Table14[[#This Row],[Žiūrovų skaičius]],[1]!_2025[[#Totals],[Žiūrovų skaičius]])</f>
        <v>1.0443042581856096E-4</v>
      </c>
      <c r="G197" s="45">
        <v>45740</v>
      </c>
    </row>
    <row r="198" spans="2:7" x14ac:dyDescent="0.3">
      <c r="B198" t="s">
        <v>1411</v>
      </c>
      <c r="C198" s="19">
        <v>1519.25</v>
      </c>
      <c r="D198" s="12">
        <v>236</v>
      </c>
      <c r="E198" s="59">
        <f>_xlfn.PERCENTOF(Table14[[#This Row],[Pajamos]],[1]!_2025[[#Totals],[Pajamos]])</f>
        <v>6.4177561793635963E-5</v>
      </c>
      <c r="F198" s="59">
        <f>_xlfn.PERCENTOF(Table14[[#This Row],[Žiūrovų skaičius]],[1]!_2025[[#Totals],[Žiūrovų skaičius]])</f>
        <v>6.607394234096618E-5</v>
      </c>
      <c r="G198" s="45">
        <v>45740</v>
      </c>
    </row>
    <row r="199" spans="2:7" x14ac:dyDescent="0.3">
      <c r="B199" t="s">
        <v>1412</v>
      </c>
      <c r="C199" s="19">
        <v>1114</v>
      </c>
      <c r="D199" s="12">
        <v>266</v>
      </c>
      <c r="E199" s="59">
        <f>_xlfn.PERCENTOF(Table14[[#This Row],[Pajamos]],[1]!_2025[[#Totals],[Pajamos]])</f>
        <v>4.7058616974237591E-5</v>
      </c>
      <c r="F199" s="59">
        <f>_xlfn.PERCENTOF(Table14[[#This Row],[Žiūrovų skaičius]],[1]!_2025[[#Totals],[Žiūrovų skaičius]])</f>
        <v>7.4473172299563577E-5</v>
      </c>
      <c r="G199" s="45">
        <v>44655</v>
      </c>
    </row>
    <row r="200" spans="2:7" x14ac:dyDescent="0.3">
      <c r="B200" t="s">
        <v>1413</v>
      </c>
      <c r="C200" s="19">
        <v>1099</v>
      </c>
      <c r="D200" s="12">
        <v>167</v>
      </c>
      <c r="E200" s="59">
        <f>_xlfn.PERCENTOF(Table14[[#This Row],[Pajamos]],[1]!_2025[[#Totals],[Pajamos]])</f>
        <v>4.6424973119108719E-5</v>
      </c>
      <c r="F200" s="59">
        <f>_xlfn.PERCENTOF(Table14[[#This Row],[Žiūrovų skaičius]],[1]!_2025[[#Totals],[Žiūrovų skaičius]])</f>
        <v>4.6755713436192172E-5</v>
      </c>
      <c r="G200" s="45">
        <v>45555</v>
      </c>
    </row>
    <row r="201" spans="2:7" x14ac:dyDescent="0.3">
      <c r="B201" t="s">
        <v>1414</v>
      </c>
      <c r="C201" s="19">
        <v>991.94</v>
      </c>
      <c r="D201" s="12">
        <v>232</v>
      </c>
      <c r="E201" s="59">
        <f>_xlfn.PERCENTOF(Table14[[#This Row],[Pajamos]],[1]!_2025[[#Totals],[Pajamos]])</f>
        <v>4.1902445710435586E-5</v>
      </c>
      <c r="F201" s="59">
        <f>_xlfn.PERCENTOF(Table14[[#This Row],[Žiūrovų skaičius]],[1]!_2025[[#Totals],[Žiūrovų skaičius]])</f>
        <v>6.49540450131532E-5</v>
      </c>
      <c r="G201" s="45">
        <v>44834</v>
      </c>
    </row>
    <row r="202" spans="2:7" x14ac:dyDescent="0.3">
      <c r="B202" t="s">
        <v>1415</v>
      </c>
      <c r="C202" s="19">
        <v>835</v>
      </c>
      <c r="D202" s="12">
        <v>203</v>
      </c>
      <c r="E202" s="59">
        <f>_xlfn.PERCENTOF(Table14[[#This Row],[Pajamos]],[1]!_2025[[#Totals],[Pajamos]])</f>
        <v>3.5272841268840564E-5</v>
      </c>
      <c r="F202" s="59">
        <f>_xlfn.PERCENTOF(Table14[[#This Row],[Žiūrovų skaičius]],[1]!_2025[[#Totals],[Žiūrovų skaičius]])</f>
        <v>5.6834789386509045E-5</v>
      </c>
      <c r="G202" s="45">
        <v>45379</v>
      </c>
    </row>
    <row r="203" spans="2:7" x14ac:dyDescent="0.3">
      <c r="B203" t="s">
        <v>1416</v>
      </c>
      <c r="C203" s="19">
        <v>754</v>
      </c>
      <c r="D203" s="12">
        <v>171</v>
      </c>
      <c r="E203" s="59">
        <f>_xlfn.PERCENTOF(Table14[[#This Row],[Pajamos]],[1]!_2025[[#Totals],[Pajamos]])</f>
        <v>3.1851164451144655E-5</v>
      </c>
      <c r="F203" s="59">
        <f>_xlfn.PERCENTOF(Table14[[#This Row],[Žiūrovų skaičius]],[1]!_2025[[#Totals],[Žiūrovų skaičius]])</f>
        <v>4.7875610764005158E-5</v>
      </c>
      <c r="G203" s="45">
        <v>45282</v>
      </c>
    </row>
    <row r="204" spans="2:7" x14ac:dyDescent="0.3">
      <c r="B204" t="s">
        <v>1417</v>
      </c>
      <c r="C204" s="19">
        <v>704.90000000000009</v>
      </c>
      <c r="D204" s="12">
        <v>125</v>
      </c>
      <c r="E204" s="59">
        <f>_xlfn.PERCENTOF(Table14[[#This Row],[Pajamos]],[1]!_2025[[#Totals],[Pajamos]])</f>
        <v>2.9777036898689483E-5</v>
      </c>
      <c r="F204" s="59">
        <f>_xlfn.PERCENTOF(Table14[[#This Row],[Žiūrovų skaičius]],[1]!_2025[[#Totals],[Žiūrovų skaičius]])</f>
        <v>3.4996791494155815E-5</v>
      </c>
      <c r="G204" s="45">
        <v>45740</v>
      </c>
    </row>
    <row r="205" spans="2:7" x14ac:dyDescent="0.3">
      <c r="B205" t="s">
        <v>1418</v>
      </c>
      <c r="C205" s="19">
        <v>596.15</v>
      </c>
      <c r="D205" s="12">
        <v>92</v>
      </c>
      <c r="E205" s="59">
        <f>_xlfn.PERCENTOF(Table14[[#This Row],[Pajamos]],[1]!_2025[[#Totals],[Pajamos]])</f>
        <v>2.5183118949005152E-5</v>
      </c>
      <c r="F205" s="59">
        <f>_xlfn.PERCENTOF(Table14[[#This Row],[Žiūrovų skaičius]],[1]!_2025[[#Totals],[Žiūrovų skaičius]])</f>
        <v>2.575763853969868E-5</v>
      </c>
      <c r="G205" s="45">
        <v>45012</v>
      </c>
    </row>
    <row r="206" spans="2:7" x14ac:dyDescent="0.3">
      <c r="B206" t="s">
        <v>1419</v>
      </c>
      <c r="C206" s="19">
        <v>503</v>
      </c>
      <c r="D206" s="12">
        <v>77</v>
      </c>
      <c r="E206" s="59">
        <f>_xlfn.PERCENTOF(Table14[[#This Row],[Pajamos]],[1]!_2025[[#Totals],[Pajamos]])</f>
        <v>2.1248190608654857E-5</v>
      </c>
      <c r="F206" s="59">
        <f>_xlfn.PERCENTOF(Table14[[#This Row],[Žiūrovų skaičius]],[1]!_2025[[#Totals],[Žiūrovų skaičius]])</f>
        <v>2.1558023560399982E-5</v>
      </c>
      <c r="G206" s="45">
        <v>45379</v>
      </c>
    </row>
    <row r="207" spans="2:7" x14ac:dyDescent="0.3">
      <c r="B207" t="s">
        <v>1420</v>
      </c>
      <c r="C207" s="19">
        <v>354</v>
      </c>
      <c r="D207" s="12">
        <v>44</v>
      </c>
      <c r="E207" s="59">
        <f>_xlfn.PERCENTOF(Table14[[#This Row],[Pajamos]],[1]!_2025[[#Totals],[Pajamos]])</f>
        <v>1.4953994981041389E-5</v>
      </c>
      <c r="F207" s="59">
        <f>_xlfn.PERCENTOF(Table14[[#This Row],[Žiūrovų skaičius]],[1]!_2025[[#Totals],[Žiūrovų skaičius]])</f>
        <v>1.2318870605942847E-5</v>
      </c>
      <c r="G207" s="45">
        <v>45740</v>
      </c>
    </row>
    <row r="208" spans="2:7" x14ac:dyDescent="0.3">
      <c r="B208" t="s">
        <v>1421</v>
      </c>
      <c r="C208" s="19">
        <v>339.5</v>
      </c>
      <c r="D208" s="12">
        <v>45</v>
      </c>
      <c r="E208" s="59">
        <f>_xlfn.PERCENTOF(Table14[[#This Row],[Pajamos]],[1]!_2025[[#Totals],[Pajamos]])</f>
        <v>1.4341472587750146E-5</v>
      </c>
      <c r="F208" s="59">
        <f>_xlfn.PERCENTOF(Table14[[#This Row],[Žiūrovų skaičius]],[1]!_2025[[#Totals],[Žiūrovų skaičius]])</f>
        <v>1.2598844937896093E-5</v>
      </c>
      <c r="G208" s="45">
        <v>43987</v>
      </c>
    </row>
    <row r="209" spans="1:7" x14ac:dyDescent="0.3">
      <c r="B209" t="s">
        <v>1422</v>
      </c>
      <c r="C209" s="19">
        <v>303.89999999999998</v>
      </c>
      <c r="D209" s="12">
        <v>59</v>
      </c>
      <c r="E209" s="59">
        <f>_xlfn.PERCENTOF(Table14[[#This Row],[Pajamos]],[1]!_2025[[#Totals],[Pajamos]])</f>
        <v>1.2837624504910956E-5</v>
      </c>
      <c r="F209" s="59">
        <f>_xlfn.PERCENTOF(Table14[[#This Row],[Žiūrovų skaičius]],[1]!_2025[[#Totals],[Žiūrovų skaičius]])</f>
        <v>1.6518485585241545E-5</v>
      </c>
      <c r="G209" s="45">
        <v>45740</v>
      </c>
    </row>
    <row r="210" spans="1:7" x14ac:dyDescent="0.3">
      <c r="B210" t="s">
        <v>1423</v>
      </c>
      <c r="C210" s="19">
        <v>249.45000000000002</v>
      </c>
      <c r="D210" s="12">
        <v>40</v>
      </c>
      <c r="E210" s="59">
        <f>_xlfn.PERCENTOF(Table14[[#This Row],[Pajamos]],[1]!_2025[[#Totals],[Pajamos]])</f>
        <v>1.053749731079315E-5</v>
      </c>
      <c r="F210" s="59">
        <f>_xlfn.PERCENTOF(Table14[[#This Row],[Žiūrovų skaičius]],[1]!_2025[[#Totals],[Žiūrovų skaičius]])</f>
        <v>1.1198973278129862E-5</v>
      </c>
      <c r="G210" s="45">
        <v>43987</v>
      </c>
    </row>
    <row r="211" spans="1:7" x14ac:dyDescent="0.3">
      <c r="B211" t="s">
        <v>1424</v>
      </c>
      <c r="C211" s="19">
        <v>248.15</v>
      </c>
      <c r="D211" s="12">
        <v>34</v>
      </c>
      <c r="E211" s="59">
        <f>_xlfn.PERCENTOF(Table14[[#This Row],[Pajamos]],[1]!_2025[[#Totals],[Pajamos]])</f>
        <v>1.0482581510015314E-5</v>
      </c>
      <c r="F211" s="59">
        <f>_xlfn.PERCENTOF(Table14[[#This Row],[Žiūrovų skaičius]],[1]!_2025[[#Totals],[Žiūrovų skaičius]])</f>
        <v>9.5191272864103817E-6</v>
      </c>
      <c r="G211" s="45">
        <v>45191</v>
      </c>
    </row>
    <row r="212" spans="1:7" x14ac:dyDescent="0.3">
      <c r="B212" t="s">
        <v>1425</v>
      </c>
      <c r="C212" s="19">
        <v>199.8</v>
      </c>
      <c r="D212" s="12">
        <v>37</v>
      </c>
      <c r="E212" s="59">
        <f>_xlfn.PERCENTOF(Table14[[#This Row],[Pajamos]],[1]!_2025[[#Totals],[Pajamos]])</f>
        <v>8.4401361503165819E-6</v>
      </c>
      <c r="F212" s="59">
        <f>_xlfn.PERCENTOF(Table14[[#This Row],[Žiūrovų skaičius]],[1]!_2025[[#Totals],[Žiūrovų skaičius]])</f>
        <v>1.0359050282270122E-5</v>
      </c>
      <c r="G212" s="45">
        <v>45012</v>
      </c>
    </row>
    <row r="213" spans="1:7" x14ac:dyDescent="0.3">
      <c r="B213" t="s">
        <v>1426</v>
      </c>
      <c r="C213" s="19">
        <v>199.7</v>
      </c>
      <c r="D213" s="12">
        <v>30</v>
      </c>
      <c r="E213" s="59">
        <f>_xlfn.PERCENTOF(Table14[[#This Row],[Pajamos]],[1]!_2025[[#Totals],[Pajamos]])</f>
        <v>8.4359118579490556E-6</v>
      </c>
      <c r="F213" s="59">
        <f>_xlfn.PERCENTOF(Table14[[#This Row],[Žiūrovų skaičius]],[1]!_2025[[#Totals],[Žiūrovų skaičius]])</f>
        <v>8.399229958597395E-6</v>
      </c>
      <c r="G213" s="45">
        <v>45379</v>
      </c>
    </row>
    <row r="214" spans="1:7" x14ac:dyDescent="0.3">
      <c r="B214" t="s">
        <v>1427</v>
      </c>
      <c r="C214" s="19">
        <v>198.3</v>
      </c>
      <c r="D214" s="12">
        <v>42</v>
      </c>
      <c r="E214" s="59">
        <f>_xlfn.PERCENTOF(Table14[[#This Row],[Pajamos]],[1]!_2025[[#Totals],[Pajamos]])</f>
        <v>8.376771764803695E-6</v>
      </c>
      <c r="F214" s="59">
        <f>_xlfn.PERCENTOF(Table14[[#This Row],[Žiūrovų skaičius]],[1]!_2025[[#Totals],[Žiūrovų skaičius]])</f>
        <v>1.1758921942036353E-5</v>
      </c>
      <c r="G214" s="45">
        <v>45740</v>
      </c>
    </row>
    <row r="215" spans="1:7" x14ac:dyDescent="0.3">
      <c r="B215" t="s">
        <v>1428</v>
      </c>
      <c r="C215" s="19">
        <v>150</v>
      </c>
      <c r="D215" s="12">
        <v>30</v>
      </c>
      <c r="E215" s="59">
        <f>_xlfn.PERCENTOF(Table14[[#This Row],[Pajamos]],[1]!_2025[[#Totals],[Pajamos]])</f>
        <v>6.3364385512887245E-6</v>
      </c>
      <c r="F215" s="59">
        <f>_xlfn.PERCENTOF(Table14[[#This Row],[Žiūrovų skaičius]],[1]!_2025[[#Totals],[Žiūrovų skaičius]])</f>
        <v>8.399229958597395E-6</v>
      </c>
      <c r="G215" s="45">
        <v>43574</v>
      </c>
    </row>
    <row r="216" spans="1:7" x14ac:dyDescent="0.3">
      <c r="B216" t="s">
        <v>1429</v>
      </c>
      <c r="C216" s="19">
        <v>135</v>
      </c>
      <c r="D216" s="12">
        <v>27</v>
      </c>
      <c r="E216" s="59">
        <f>_xlfn.PERCENTOF(Table14[[#This Row],[Pajamos]],[1]!_2025[[#Totals],[Pajamos]])</f>
        <v>5.7027946961598521E-6</v>
      </c>
      <c r="F216" s="59">
        <f>_xlfn.PERCENTOF(Table14[[#This Row],[Žiūrovų skaičius]],[1]!_2025[[#Totals],[Žiūrovų skaičius]])</f>
        <v>7.5593069627376558E-6</v>
      </c>
      <c r="G216" s="45">
        <v>44316</v>
      </c>
    </row>
    <row r="217" spans="1:7" x14ac:dyDescent="0.3">
      <c r="B217" t="s">
        <v>1430</v>
      </c>
      <c r="C217" s="19">
        <v>97.85</v>
      </c>
      <c r="D217" s="12">
        <v>12</v>
      </c>
      <c r="E217" s="59">
        <f>_xlfn.PERCENTOF(Table14[[#This Row],[Pajamos]],[1]!_2025[[#Totals],[Pajamos]])</f>
        <v>4.1334700816240114E-6</v>
      </c>
      <c r="F217" s="59">
        <f>_xlfn.PERCENTOF(Table14[[#This Row],[Žiūrovų skaičius]],[1]!_2025[[#Totals],[Žiūrovų skaičius]])</f>
        <v>3.3596919834389583E-6</v>
      </c>
      <c r="G217" s="45">
        <v>45331</v>
      </c>
    </row>
    <row r="218" spans="1:7" x14ac:dyDescent="0.3">
      <c r="B218" t="s">
        <v>1431</v>
      </c>
      <c r="C218" s="19">
        <v>82.5</v>
      </c>
      <c r="D218" s="12">
        <v>33</v>
      </c>
      <c r="E218" s="59">
        <f>_xlfn.PERCENTOF(Table14[[#This Row],[Pajamos]],[1]!_2025[[#Totals],[Pajamos]])</f>
        <v>3.4850412032087984E-6</v>
      </c>
      <c r="F218" s="59">
        <f>_xlfn.PERCENTOF(Table14[[#This Row],[Žiūrovų skaičius]],[1]!_2025[[#Totals],[Žiūrovų skaičius]])</f>
        <v>9.239152954457135E-6</v>
      </c>
      <c r="G218" s="45">
        <v>45379</v>
      </c>
    </row>
    <row r="219" spans="1:7" x14ac:dyDescent="0.3">
      <c r="B219" t="s">
        <v>1432</v>
      </c>
      <c r="C219" s="19">
        <v>67.8</v>
      </c>
      <c r="D219" s="12">
        <v>11</v>
      </c>
      <c r="E219" s="59">
        <f>_xlfn.PERCENTOF(Table14[[#This Row],[Pajamos]],[1]!_2025[[#Totals],[Pajamos]])</f>
        <v>2.8640702251825035E-6</v>
      </c>
      <c r="F219" s="59">
        <f>_xlfn.PERCENTOF(Table14[[#This Row],[Žiūrovų skaičius]],[1]!_2025[[#Totals],[Žiūrovų skaičius]])</f>
        <v>3.0797176514857117E-6</v>
      </c>
      <c r="G219" s="45">
        <v>45275</v>
      </c>
    </row>
    <row r="220" spans="1:7" x14ac:dyDescent="0.3">
      <c r="B220" t="s">
        <v>1433</v>
      </c>
      <c r="C220" s="19">
        <v>49.2</v>
      </c>
      <c r="D220" s="12">
        <v>11</v>
      </c>
      <c r="E220" s="59">
        <f>_xlfn.PERCENTOF(Table14[[#This Row],[Pajamos]],[1]!_2025[[#Totals],[Pajamos]])</f>
        <v>2.0783518448227016E-6</v>
      </c>
      <c r="F220" s="59">
        <f>_xlfn.PERCENTOF(Table14[[#This Row],[Žiūrovų skaičius]],[1]!_2025[[#Totals],[Žiūrovų skaičius]])</f>
        <v>3.0797176514857117E-6</v>
      </c>
      <c r="G220" s="45">
        <v>45740</v>
      </c>
    </row>
    <row r="221" spans="1:7" x14ac:dyDescent="0.3">
      <c r="B221" t="s">
        <v>1434</v>
      </c>
      <c r="C221" s="19">
        <v>48</v>
      </c>
      <c r="D221" s="12">
        <v>9</v>
      </c>
      <c r="E221" s="59">
        <f>_xlfn.PERCENTOF(Table14[[#This Row],[Pajamos]],[1]!_2025[[#Totals],[Pajamos]])</f>
        <v>2.0276603364123917E-6</v>
      </c>
      <c r="F221" s="59">
        <f>_xlfn.PERCENTOF(Table14[[#This Row],[Žiūrovų skaičius]],[1]!_2025[[#Totals],[Žiūrovų skaičius]])</f>
        <v>2.5197689875792188E-6</v>
      </c>
      <c r="G221" s="45">
        <v>44655</v>
      </c>
    </row>
    <row r="222" spans="1:7" x14ac:dyDescent="0.3">
      <c r="B222" t="s">
        <v>1435</v>
      </c>
      <c r="C222" s="19">
        <v>31.34</v>
      </c>
      <c r="D222" s="12">
        <v>5</v>
      </c>
      <c r="E222" s="59">
        <f>_xlfn.PERCENTOF(Table14[[#This Row],[Pajamos]],[1]!_2025[[#Totals],[Pajamos]])</f>
        <v>1.3238932279825909E-6</v>
      </c>
      <c r="F222" s="59">
        <f>_xlfn.PERCENTOF(Table14[[#This Row],[Žiūrovų skaičius]],[1]!_2025[[#Totals],[Žiūrovų skaičius]])</f>
        <v>1.3998716597662327E-6</v>
      </c>
      <c r="G222" s="45">
        <v>45379</v>
      </c>
    </row>
    <row r="223" spans="1:7" x14ac:dyDescent="0.3">
      <c r="B223" t="s">
        <v>1436</v>
      </c>
      <c r="C223" s="19">
        <v>8.6999999999999993</v>
      </c>
      <c r="D223" s="12">
        <v>2</v>
      </c>
      <c r="E223" s="59">
        <f>_xlfn.PERCENTOF(Table14[[#This Row],[Pajamos]],[1]!_2025[[#Totals],[Pajamos]])</f>
        <v>3.6751343597474599E-7</v>
      </c>
      <c r="F223" s="59">
        <f>_xlfn.PERCENTOF(Table14[[#This Row],[Žiūrovų skaičius]],[1]!_2025[[#Totals],[Žiūrovų skaičius]])</f>
        <v>5.5994866390649302E-7</v>
      </c>
      <c r="G223" s="45">
        <v>45744</v>
      </c>
    </row>
    <row r="224" spans="1:7" x14ac:dyDescent="0.3">
      <c r="A224" t="s">
        <v>1437</v>
      </c>
      <c r="B224">
        <f>COUNTA(B174:B223)</f>
        <v>50</v>
      </c>
      <c r="C224" s="19">
        <v>1208011.5500000003</v>
      </c>
      <c r="D224" s="12">
        <v>182970</v>
      </c>
      <c r="E224" s="59">
        <f>_xlfn.PERCENTOF(Table14[[#This Row],[Pajamos]],[1]!_2025[[#Totals],[Pajamos]])</f>
        <v>5.1029939705480323E-2</v>
      </c>
      <c r="F224" s="59">
        <f>_xlfn.PERCENTOF(Table14[[#This Row],[Žiūrovų skaičius]],[1]!_2025[[#Totals],[Žiūrovų skaičius]])</f>
        <v>5.1226903517485517E-2</v>
      </c>
      <c r="G224" s="45"/>
    </row>
    <row r="225" spans="1:7" x14ac:dyDescent="0.3">
      <c r="A225" t="s">
        <v>147</v>
      </c>
      <c r="B225" t="s">
        <v>1438</v>
      </c>
      <c r="C225" s="19">
        <v>113449</v>
      </c>
      <c r="D225" s="12">
        <v>21373</v>
      </c>
      <c r="E225" s="59">
        <f>_xlfn.PERCENTOF(Table14[[#This Row],[Pajamos]],[1]!_2025[[#Totals],[Pajamos]])</f>
        <v>4.7924174480343633E-3</v>
      </c>
      <c r="F225" s="59">
        <f>_xlfn.PERCENTOF(Table14[[#This Row],[Žiūrovų skaičius]],[1]!_2025[[#Totals],[Žiūrovų skaičius]])</f>
        <v>5.9838913968367378E-3</v>
      </c>
      <c r="G225" s="45">
        <v>45954</v>
      </c>
    </row>
    <row r="226" spans="1:7" x14ac:dyDescent="0.3">
      <c r="B226" t="s">
        <v>1439</v>
      </c>
      <c r="C226" s="19">
        <v>113123</v>
      </c>
      <c r="D226" s="12">
        <v>16064</v>
      </c>
      <c r="E226" s="59">
        <f>_xlfn.PERCENTOF(Table14[[#This Row],[Pajamos]],[1]!_2025[[#Totals],[Pajamos]])</f>
        <v>4.7786462549162289E-3</v>
      </c>
      <c r="F226" s="59">
        <f>_xlfn.PERCENTOF(Table14[[#This Row],[Žiūrovų skaičius]],[1]!_2025[[#Totals],[Žiūrovų skaičius]])</f>
        <v>4.4975076684969518E-3</v>
      </c>
      <c r="G226" s="45">
        <v>45989</v>
      </c>
    </row>
    <row r="227" spans="1:7" x14ac:dyDescent="0.3">
      <c r="B227" t="s">
        <v>1440</v>
      </c>
      <c r="C227" s="19">
        <v>72044</v>
      </c>
      <c r="D227" s="12">
        <v>13395</v>
      </c>
      <c r="E227" s="59">
        <f>_xlfn.PERCENTOF(Table14[[#This Row],[Pajamos]],[1]!_2025[[#Totals],[Pajamos]])</f>
        <v>3.0433491932602991E-3</v>
      </c>
      <c r="F227" s="59">
        <f>_xlfn.PERCENTOF(Table14[[#This Row],[Žiūrovų skaičius]],[1]!_2025[[#Totals],[Žiūrovų skaičius]])</f>
        <v>3.7502561765137372E-3</v>
      </c>
      <c r="G227" s="45">
        <v>45968</v>
      </c>
    </row>
    <row r="228" spans="1:7" x14ac:dyDescent="0.3">
      <c r="B228" t="s">
        <v>1441</v>
      </c>
      <c r="C228" s="19">
        <v>63871</v>
      </c>
      <c r="D228" s="12">
        <v>9704</v>
      </c>
      <c r="E228" s="59">
        <f>_xlfn.PERCENTOF(Table14[[#This Row],[Pajamos]],[1]!_2025[[#Totals],[Pajamos]])</f>
        <v>2.698097778062414E-3</v>
      </c>
      <c r="F228" s="59">
        <f>_xlfn.PERCENTOF(Table14[[#This Row],[Žiūrovų skaičius]],[1]!_2025[[#Totals],[Žiūrovų skaičius]])</f>
        <v>2.7168709172743044E-3</v>
      </c>
      <c r="G228" s="45">
        <v>45660</v>
      </c>
    </row>
    <row r="229" spans="1:7" x14ac:dyDescent="0.3">
      <c r="B229" t="s">
        <v>1442</v>
      </c>
      <c r="C229" s="19">
        <v>50940</v>
      </c>
      <c r="D229" s="12">
        <v>7627</v>
      </c>
      <c r="E229" s="59">
        <f>_xlfn.PERCENTOF(Table14[[#This Row],[Pajamos]],[1]!_2025[[#Totals],[Pajamos]])</f>
        <v>2.1518545320176508E-3</v>
      </c>
      <c r="F229" s="59">
        <f>_xlfn.PERCENTOF(Table14[[#This Row],[Žiūrovų skaičius]],[1]!_2025[[#Totals],[Žiūrovų skaičius]])</f>
        <v>2.1353642298074112E-3</v>
      </c>
      <c r="G229" s="45">
        <v>45912</v>
      </c>
    </row>
    <row r="230" spans="1:7" x14ac:dyDescent="0.3">
      <c r="B230" t="s">
        <v>1443</v>
      </c>
      <c r="C230" s="19">
        <v>49043</v>
      </c>
      <c r="D230" s="12">
        <v>8907</v>
      </c>
      <c r="E230" s="59">
        <f>_xlfn.PERCENTOF(Table14[[#This Row],[Pajamos]],[1]!_2025[[#Totals],[Pajamos]])</f>
        <v>2.0717197058056861E-3</v>
      </c>
      <c r="F230" s="59">
        <f>_xlfn.PERCENTOF(Table14[[#This Row],[Žiūrovų skaičius]],[1]!_2025[[#Totals],[Žiūrovų skaičius]])</f>
        <v>2.493731374707567E-3</v>
      </c>
      <c r="G230" s="45">
        <v>45723</v>
      </c>
    </row>
    <row r="231" spans="1:7" x14ac:dyDescent="0.3">
      <c r="B231" t="s">
        <v>1444</v>
      </c>
      <c r="C231" s="19">
        <v>35973</v>
      </c>
      <c r="D231" s="12">
        <v>6879</v>
      </c>
      <c r="E231" s="59">
        <f>_xlfn.PERCENTOF(Table14[[#This Row],[Pajamos]],[1]!_2025[[#Totals],[Pajamos]])</f>
        <v>1.519604693370062E-3</v>
      </c>
      <c r="F231" s="59">
        <f>_xlfn.PERCENTOF(Table14[[#This Row],[Žiūrovų skaičius]],[1]!_2025[[#Totals],[Žiūrovų skaičius]])</f>
        <v>1.9259434295063828E-3</v>
      </c>
      <c r="G231" s="45">
        <v>45779</v>
      </c>
    </row>
    <row r="232" spans="1:7" x14ac:dyDescent="0.3">
      <c r="B232" t="s">
        <v>1445</v>
      </c>
      <c r="C232" s="19">
        <v>34836</v>
      </c>
      <c r="D232" s="12">
        <v>4866</v>
      </c>
      <c r="E232" s="59">
        <f>_xlfn.PERCENTOF(Table14[[#This Row],[Pajamos]],[1]!_2025[[#Totals],[Pajamos]])</f>
        <v>1.4715744891512935E-3</v>
      </c>
      <c r="F232" s="59">
        <f>_xlfn.PERCENTOF(Table14[[#This Row],[Žiūrovų skaičius]],[1]!_2025[[#Totals],[Žiūrovų skaičius]])</f>
        <v>1.3623550992844975E-3</v>
      </c>
      <c r="G232" s="45">
        <v>45996</v>
      </c>
    </row>
    <row r="233" spans="1:7" x14ac:dyDescent="0.3">
      <c r="B233" t="s">
        <v>1446</v>
      </c>
      <c r="C233" s="19">
        <v>26338</v>
      </c>
      <c r="D233" s="12">
        <v>4208</v>
      </c>
      <c r="E233" s="59">
        <f>_xlfn.PERCENTOF(Table14[[#This Row],[Pajamos]],[1]!_2025[[#Totals],[Pajamos]])</f>
        <v>1.1125941237589494E-3</v>
      </c>
      <c r="F233" s="59">
        <f>_xlfn.PERCENTOF(Table14[[#This Row],[Žiūrovų skaičius]],[1]!_2025[[#Totals],[Žiūrovų skaičius]])</f>
        <v>1.1781319888592614E-3</v>
      </c>
      <c r="G233" s="45">
        <v>45877</v>
      </c>
    </row>
    <row r="234" spans="1:7" x14ac:dyDescent="0.3">
      <c r="B234" t="s">
        <v>1447</v>
      </c>
      <c r="C234" s="19">
        <v>24082</v>
      </c>
      <c r="D234" s="12">
        <v>4519</v>
      </c>
      <c r="E234" s="59">
        <f>_xlfn.PERCENTOF(Table14[[#This Row],[Pajamos]],[1]!_2025[[#Totals],[Pajamos]])</f>
        <v>1.0172940879475672E-3</v>
      </c>
      <c r="F234" s="59">
        <f>_xlfn.PERCENTOF(Table14[[#This Row],[Žiūrovų skaičius]],[1]!_2025[[#Totals],[Žiūrovų skaičius]])</f>
        <v>1.265204006096721E-3</v>
      </c>
      <c r="G234" s="45">
        <v>45919</v>
      </c>
    </row>
    <row r="235" spans="1:7" x14ac:dyDescent="0.3">
      <c r="B235" t="s">
        <v>1448</v>
      </c>
      <c r="C235" s="19">
        <v>19375</v>
      </c>
      <c r="D235" s="12">
        <v>4391</v>
      </c>
      <c r="E235" s="59">
        <f>_xlfn.PERCENTOF(Table14[[#This Row],[Pajamos]],[1]!_2025[[#Totals],[Pajamos]])</f>
        <v>8.184566462081269E-4</v>
      </c>
      <c r="F235" s="59">
        <f>_xlfn.PERCENTOF(Table14[[#This Row],[Žiūrovų skaičius]],[1]!_2025[[#Totals],[Žiūrovų skaičius]])</f>
        <v>1.2293672916067055E-3</v>
      </c>
      <c r="G235" s="45">
        <v>45758</v>
      </c>
    </row>
    <row r="236" spans="1:7" x14ac:dyDescent="0.3">
      <c r="B236" t="s">
        <v>1449</v>
      </c>
      <c r="C236" s="19">
        <v>17419</v>
      </c>
      <c r="D236" s="12">
        <v>2765</v>
      </c>
      <c r="E236" s="59">
        <f>_xlfn.PERCENTOF(Table14[[#This Row],[Pajamos]],[1]!_2025[[#Totals],[Pajamos]])</f>
        <v>7.3582948749932196E-4</v>
      </c>
      <c r="F236" s="59">
        <f>_xlfn.PERCENTOF(Table14[[#This Row],[Žiūrovų skaičius]],[1]!_2025[[#Totals],[Žiūrovų skaičius]])</f>
        <v>7.7412902785072664E-4</v>
      </c>
      <c r="G236" s="45">
        <v>45709</v>
      </c>
    </row>
    <row r="237" spans="1:7" x14ac:dyDescent="0.3">
      <c r="B237" t="s">
        <v>1450</v>
      </c>
      <c r="C237" s="19">
        <v>16263</v>
      </c>
      <c r="D237" s="12">
        <v>3439</v>
      </c>
      <c r="E237" s="59">
        <f>_xlfn.PERCENTOF(Table14[[#This Row],[Pajamos]],[1]!_2025[[#Totals],[Pajamos]])</f>
        <v>6.8699666773072352E-4</v>
      </c>
      <c r="F237" s="59">
        <f>_xlfn.PERCENTOF(Table14[[#This Row],[Žiūrovų skaičius]],[1]!_2025[[#Totals],[Žiūrovų skaičius]])</f>
        <v>9.628317275872148E-4</v>
      </c>
      <c r="G237" s="45">
        <v>45884</v>
      </c>
    </row>
    <row r="238" spans="1:7" x14ac:dyDescent="0.3">
      <c r="B238" t="s">
        <v>1451</v>
      </c>
      <c r="C238" s="19">
        <v>14707</v>
      </c>
      <c r="D238" s="12">
        <v>2630</v>
      </c>
      <c r="E238" s="59">
        <f>_xlfn.PERCENTOF(Table14[[#This Row],[Pajamos]],[1]!_2025[[#Totals],[Pajamos]])</f>
        <v>6.2126667849202177E-4</v>
      </c>
      <c r="F238" s="59">
        <f>_xlfn.PERCENTOF(Table14[[#This Row],[Žiūrovų skaičius]],[1]!_2025[[#Totals],[Žiūrovų skaičius]])</f>
        <v>7.3633249303703841E-4</v>
      </c>
      <c r="G238" s="45">
        <v>45772</v>
      </c>
    </row>
    <row r="239" spans="1:7" x14ac:dyDescent="0.3">
      <c r="B239" t="s">
        <v>1452</v>
      </c>
      <c r="C239" s="19">
        <v>12151</v>
      </c>
      <c r="D239" s="12">
        <v>1637</v>
      </c>
      <c r="E239" s="59">
        <f>_xlfn.PERCENTOF(Table14[[#This Row],[Pajamos]],[1]!_2025[[#Totals],[Pajamos]])</f>
        <v>5.1329376557806194E-4</v>
      </c>
      <c r="F239" s="59">
        <f>_xlfn.PERCENTOF(Table14[[#This Row],[Žiūrovų skaičius]],[1]!_2025[[#Totals],[Žiūrovų skaičius]])</f>
        <v>4.5831798140746454E-4</v>
      </c>
      <c r="G239" s="45">
        <v>46003</v>
      </c>
    </row>
    <row r="240" spans="1:7" x14ac:dyDescent="0.3">
      <c r="B240" t="s">
        <v>1453</v>
      </c>
      <c r="C240" s="19">
        <v>12131</v>
      </c>
      <c r="D240" s="12">
        <v>1929</v>
      </c>
      <c r="E240" s="59">
        <f>_xlfn.PERCENTOF(Table14[[#This Row],[Pajamos]],[1]!_2025[[#Totals],[Pajamos]])</f>
        <v>5.1244890710455682E-4</v>
      </c>
      <c r="F240" s="59">
        <f>_xlfn.PERCENTOF(Table14[[#This Row],[Žiūrovų skaičius]],[1]!_2025[[#Totals],[Žiūrovų skaičius]])</f>
        <v>5.400704863378126E-4</v>
      </c>
      <c r="G240" s="45">
        <v>45667</v>
      </c>
    </row>
    <row r="241" spans="1:7" x14ac:dyDescent="0.3">
      <c r="B241" t="s">
        <v>1454</v>
      </c>
      <c r="C241" s="19">
        <v>11167</v>
      </c>
      <c r="D241" s="12">
        <v>2138</v>
      </c>
      <c r="E241" s="59">
        <f>_xlfn.PERCENTOF(Table14[[#This Row],[Pajamos]],[1]!_2025[[#Totals],[Pajamos]])</f>
        <v>4.7172672868160789E-4</v>
      </c>
      <c r="F241" s="59">
        <f>_xlfn.PERCENTOF(Table14[[#This Row],[Žiūrovų skaičius]],[1]!_2025[[#Totals],[Žiūrovų skaičius]])</f>
        <v>5.9858512171604111E-4</v>
      </c>
      <c r="G241" s="45">
        <v>45863</v>
      </c>
    </row>
    <row r="242" spans="1:7" x14ac:dyDescent="0.3">
      <c r="B242" t="s">
        <v>1455</v>
      </c>
      <c r="C242" s="19">
        <v>11068</v>
      </c>
      <c r="D242" s="12">
        <v>2188</v>
      </c>
      <c r="E242" s="59">
        <f>_xlfn.PERCENTOF(Table14[[#This Row],[Pajamos]],[1]!_2025[[#Totals],[Pajamos]])</f>
        <v>4.6754467923775737E-4</v>
      </c>
      <c r="F242" s="59">
        <f>_xlfn.PERCENTOF(Table14[[#This Row],[Žiūrovų skaičius]],[1]!_2025[[#Totals],[Žiūrovų skaičius]])</f>
        <v>6.1258383831370338E-4</v>
      </c>
      <c r="G242" s="45">
        <v>45898</v>
      </c>
    </row>
    <row r="243" spans="1:7" x14ac:dyDescent="0.3">
      <c r="B243" t="s">
        <v>1456</v>
      </c>
      <c r="C243" s="19">
        <v>5893</v>
      </c>
      <c r="D243" s="12">
        <v>1010</v>
      </c>
      <c r="E243" s="59">
        <f>_xlfn.PERCENTOF(Table14[[#This Row],[Pajamos]],[1]!_2025[[#Totals],[Pajamos]])</f>
        <v>2.4893754921829635E-4</v>
      </c>
      <c r="F243" s="59">
        <f>_xlfn.PERCENTOF(Table14[[#This Row],[Žiūrovų skaičius]],[1]!_2025[[#Totals],[Žiūrovų skaičius]])</f>
        <v>2.8277407527277902E-4</v>
      </c>
      <c r="G243" s="45">
        <v>45856</v>
      </c>
    </row>
    <row r="244" spans="1:7" x14ac:dyDescent="0.3">
      <c r="B244" t="s">
        <v>1457</v>
      </c>
      <c r="C244" s="19">
        <v>5823</v>
      </c>
      <c r="D244" s="12">
        <v>1102</v>
      </c>
      <c r="E244" s="59">
        <f>_xlfn.PERCENTOF(Table14[[#This Row],[Pajamos]],[1]!_2025[[#Totals],[Pajamos]])</f>
        <v>2.459805445610283E-4</v>
      </c>
      <c r="F244" s="59">
        <f>_xlfn.PERCENTOF(Table14[[#This Row],[Žiūrovų skaičius]],[1]!_2025[[#Totals],[Žiūrovų skaičius]])</f>
        <v>3.0853171381247768E-4</v>
      </c>
      <c r="G244" s="45">
        <v>45821</v>
      </c>
    </row>
    <row r="245" spans="1:7" x14ac:dyDescent="0.3">
      <c r="B245" t="s">
        <v>1458</v>
      </c>
      <c r="C245" s="19">
        <v>3951</v>
      </c>
      <c r="D245" s="12">
        <v>583</v>
      </c>
      <c r="E245" s="59">
        <f>_xlfn.PERCENTOF(Table14[[#This Row],[Pajamos]],[1]!_2025[[#Totals],[Pajamos]])</f>
        <v>1.6690179144094501E-4</v>
      </c>
      <c r="F245" s="59">
        <f>_xlfn.PERCENTOF(Table14[[#This Row],[Žiūrovų skaičius]],[1]!_2025[[#Totals],[Žiūrovų skaičius]])</f>
        <v>1.6322503552874273E-4</v>
      </c>
      <c r="G245" s="45">
        <v>45632</v>
      </c>
    </row>
    <row r="246" spans="1:7" x14ac:dyDescent="0.3">
      <c r="B246" t="s">
        <v>1459</v>
      </c>
      <c r="C246" s="19">
        <v>2515</v>
      </c>
      <c r="D246" s="12">
        <v>446</v>
      </c>
      <c r="E246" s="59">
        <f>_xlfn.PERCENTOF(Table14[[#This Row],[Pajamos]],[1]!_2025[[#Totals],[Pajamos]])</f>
        <v>1.0624095304327428E-4</v>
      </c>
      <c r="F246" s="59">
        <f>_xlfn.PERCENTOF(Table14[[#This Row],[Žiūrovų skaičius]],[1]!_2025[[#Totals],[Žiūrovų skaičius]])</f>
        <v>1.2486855205114794E-4</v>
      </c>
      <c r="G246" s="45">
        <v>45639</v>
      </c>
    </row>
    <row r="247" spans="1:7" x14ac:dyDescent="0.3">
      <c r="B247" t="s">
        <v>1460</v>
      </c>
      <c r="C247" s="19">
        <v>2222</v>
      </c>
      <c r="D247" s="12">
        <v>906</v>
      </c>
      <c r="E247" s="59">
        <f>_xlfn.PERCENTOF(Table14[[#This Row],[Pajamos]],[1]!_2025[[#Totals],[Pajamos]])</f>
        <v>9.3863776406423642E-5</v>
      </c>
      <c r="F247" s="59">
        <f>_xlfn.PERCENTOF(Table14[[#This Row],[Žiūrovų skaičius]],[1]!_2025[[#Totals],[Žiūrovų skaičius]])</f>
        <v>2.5365674474964135E-4</v>
      </c>
      <c r="G247" s="45">
        <v>45492</v>
      </c>
    </row>
    <row r="248" spans="1:7" x14ac:dyDescent="0.3">
      <c r="B248" t="s">
        <v>1461</v>
      </c>
      <c r="C248" s="19">
        <v>1106</v>
      </c>
      <c r="D248" s="12">
        <v>238</v>
      </c>
      <c r="E248" s="59">
        <f>_xlfn.PERCENTOF(Table14[[#This Row],[Pajamos]],[1]!_2025[[#Totals],[Pajamos]])</f>
        <v>4.6720673584835532E-5</v>
      </c>
      <c r="F248" s="59">
        <f>_xlfn.PERCENTOF(Table14[[#This Row],[Žiūrovų skaičius]],[1]!_2025[[#Totals],[Žiūrovų skaičius]])</f>
        <v>6.6633891004872677E-5</v>
      </c>
      <c r="G248" s="45">
        <v>45604</v>
      </c>
    </row>
    <row r="249" spans="1:7" x14ac:dyDescent="0.3">
      <c r="B249" t="s">
        <v>1462</v>
      </c>
      <c r="C249" s="19">
        <v>773</v>
      </c>
      <c r="D249" s="12">
        <v>198</v>
      </c>
      <c r="E249" s="59">
        <f>_xlfn.PERCENTOF(Table14[[#This Row],[Pajamos]],[1]!_2025[[#Totals],[Pajamos]])</f>
        <v>3.2653780000974563E-5</v>
      </c>
      <c r="F249" s="59">
        <f>_xlfn.PERCENTOF(Table14[[#This Row],[Žiūrovų skaičius]],[1]!_2025[[#Totals],[Žiūrovų skaičius]])</f>
        <v>5.543491772674281E-5</v>
      </c>
      <c r="G249" s="45">
        <v>45394</v>
      </c>
    </row>
    <row r="250" spans="1:7" x14ac:dyDescent="0.3">
      <c r="A250" t="s">
        <v>1463</v>
      </c>
      <c r="B250">
        <f>COUNTA(B225:B249)</f>
        <v>25</v>
      </c>
      <c r="C250" s="19">
        <v>720263</v>
      </c>
      <c r="D250" s="12">
        <v>123142</v>
      </c>
      <c r="E250" s="59">
        <f>_xlfn.PERCENTOF(Table14[[#This Row],[Pajamos]],[1]!_2025[[#Totals],[Pajamos]])</f>
        <v>3.0426014935112471E-2</v>
      </c>
      <c r="F250" s="59">
        <f>_xlfn.PERCENTOF(Table14[[#This Row],[Žiūrovų skaičius]],[1]!_2025[[#Totals],[Žiūrovų skaičius]])</f>
        <v>3.4476599185386682E-2</v>
      </c>
      <c r="G250" s="45"/>
    </row>
    <row r="251" spans="1:7" x14ac:dyDescent="0.3">
      <c r="A251" t="s">
        <v>43</v>
      </c>
      <c r="B251" t="s">
        <v>1464</v>
      </c>
      <c r="C251" s="19">
        <v>659542</v>
      </c>
      <c r="D251" s="12">
        <v>88154</v>
      </c>
      <c r="E251" s="59">
        <f>_xlfn.PERCENTOF(Table14[[#This Row],[Pajamos]],[1]!_2025[[#Totals],[Pajamos]])</f>
        <v>2.786098236662712E-2</v>
      </c>
      <c r="F251" s="59">
        <f>_xlfn.PERCENTOF(Table14[[#This Row],[Žiūrovų skaičius]],[1]!_2025[[#Totals],[Žiūrovų skaičius]])</f>
        <v>2.4680857259006494E-2</v>
      </c>
      <c r="G251" s="45">
        <v>45646</v>
      </c>
    </row>
    <row r="252" spans="1:7" x14ac:dyDescent="0.3">
      <c r="A252" t="s">
        <v>1465</v>
      </c>
      <c r="B252">
        <f>COUNTA(B251)</f>
        <v>1</v>
      </c>
      <c r="C252" s="19">
        <v>659542</v>
      </c>
      <c r="D252" s="12">
        <v>88154</v>
      </c>
      <c r="E252" s="59">
        <f>_xlfn.PERCENTOF(Table14[[#This Row],[Pajamos]],[1]!_2025[[#Totals],[Pajamos]])</f>
        <v>2.786098236662712E-2</v>
      </c>
      <c r="F252" s="59">
        <f>_xlfn.PERCENTOF(Table14[[#This Row],[Žiūrovų skaičius]],[1]!_2025[[#Totals],[Žiūrovų skaičius]])</f>
        <v>2.4680857259006494E-2</v>
      </c>
      <c r="G252" s="45"/>
    </row>
    <row r="253" spans="1:7" x14ac:dyDescent="0.3">
      <c r="A253" t="s">
        <v>104</v>
      </c>
      <c r="B253" t="s">
        <v>1466</v>
      </c>
      <c r="C253" s="19">
        <v>200557.74</v>
      </c>
      <c r="D253" s="12">
        <v>36421</v>
      </c>
      <c r="E253" s="59">
        <f>_xlfn.PERCENTOF(Table14[[#This Row],[Pajamos]],[1]!_2025[[#Totals],[Pajamos]])</f>
        <v>8.4721453033022708E-3</v>
      </c>
      <c r="F253" s="59">
        <f>_xlfn.PERCENTOF(Table14[[#This Row],[Žiūrovų skaičius]],[1]!_2025[[#Totals],[Žiūrovų skaičius]])</f>
        <v>1.0196945144069191E-2</v>
      </c>
      <c r="G253" s="45">
        <v>45905</v>
      </c>
    </row>
    <row r="254" spans="1:7" x14ac:dyDescent="0.3">
      <c r="B254" t="s">
        <v>1467</v>
      </c>
      <c r="C254" s="19">
        <v>94433.700000000012</v>
      </c>
      <c r="D254" s="12">
        <v>18901</v>
      </c>
      <c r="E254" s="59">
        <f>_xlfn.PERCENTOF(Table14[[#This Row],[Pajamos]],[1]!_2025[[#Totals],[Pajamos]])</f>
        <v>3.9891555814722274E-3</v>
      </c>
      <c r="F254" s="59">
        <f>_xlfn.PERCENTOF(Table14[[#This Row],[Žiūrovų skaičius]],[1]!_2025[[#Totals],[Žiūrovų skaičius]])</f>
        <v>5.2917948482483126E-3</v>
      </c>
      <c r="G254" s="45">
        <v>45709</v>
      </c>
    </row>
    <row r="255" spans="1:7" x14ac:dyDescent="0.3">
      <c r="B255" t="s">
        <v>1468</v>
      </c>
      <c r="C255" s="19">
        <v>59957.020000000004</v>
      </c>
      <c r="D255" s="12">
        <v>11741</v>
      </c>
      <c r="E255" s="59">
        <f>_xlfn.PERCENTOF(Table14[[#This Row],[Pajamos]],[1]!_2025[[#Totals],[Pajamos]])</f>
        <v>2.5327598196559272E-3</v>
      </c>
      <c r="F255" s="59">
        <f>_xlfn.PERCENTOF(Table14[[#This Row],[Žiūrovų skaičius]],[1]!_2025[[#Totals],[Žiūrovų skaičius]])</f>
        <v>3.2871786314630676E-3</v>
      </c>
      <c r="G255" s="45">
        <v>45688</v>
      </c>
    </row>
    <row r="256" spans="1:7" x14ac:dyDescent="0.3">
      <c r="B256" t="s">
        <v>1469</v>
      </c>
      <c r="C256" s="19">
        <v>40160.449999999997</v>
      </c>
      <c r="D256" s="12">
        <v>5861</v>
      </c>
      <c r="E256" s="59">
        <f>_xlfn.PERCENTOF(Table14[[#This Row],[Pajamos]],[1]!_2025[[#Totals],[Pajamos]])</f>
        <v>1.6964948241140216E-3</v>
      </c>
      <c r="F256" s="59">
        <f>_xlfn.PERCENTOF(Table14[[#This Row],[Žiūrovų skaičius]],[1]!_2025[[#Totals],[Žiūrovų skaičius]])</f>
        <v>1.6409295595779779E-3</v>
      </c>
      <c r="G256" s="45">
        <v>45807</v>
      </c>
    </row>
    <row r="257" spans="2:7" x14ac:dyDescent="0.3">
      <c r="B257" t="s">
        <v>1470</v>
      </c>
      <c r="C257" s="19">
        <v>39452.350000000006</v>
      </c>
      <c r="D257" s="12">
        <v>6536</v>
      </c>
      <c r="E257" s="59">
        <f>_xlfn.PERCENTOF(Table14[[#This Row],[Pajamos]],[1]!_2025[[#Totals],[Pajamos]])</f>
        <v>1.6665826098595717E-3</v>
      </c>
      <c r="F257" s="59">
        <f>_xlfn.PERCENTOF(Table14[[#This Row],[Žiūrovų skaičius]],[1]!_2025[[#Totals],[Žiūrovų skaičius]])</f>
        <v>1.8299122336464192E-3</v>
      </c>
      <c r="G257" s="45">
        <v>45828</v>
      </c>
    </row>
    <row r="258" spans="2:7" x14ac:dyDescent="0.3">
      <c r="B258" t="s">
        <v>1471</v>
      </c>
      <c r="C258" s="19">
        <v>29368.690000000002</v>
      </c>
      <c r="D258" s="12">
        <v>6247</v>
      </c>
      <c r="E258" s="59">
        <f>_xlfn.PERCENTOF(Table14[[#This Row],[Pajamos]],[1]!_2025[[#Totals],[Pajamos]])</f>
        <v>1.2406193301123178E-3</v>
      </c>
      <c r="F258" s="59">
        <f>_xlfn.PERCENTOF(Table14[[#This Row],[Žiūrovų skaičius]],[1]!_2025[[#Totals],[Žiūrovų skaičius]])</f>
        <v>1.7489996517119309E-3</v>
      </c>
      <c r="G258" s="45">
        <v>45807</v>
      </c>
    </row>
    <row r="259" spans="2:7" x14ac:dyDescent="0.3">
      <c r="B259" t="s">
        <v>1472</v>
      </c>
      <c r="C259" s="19">
        <v>27901.759999999998</v>
      </c>
      <c r="D259" s="12">
        <v>4722</v>
      </c>
      <c r="E259" s="59">
        <f>_xlfn.PERCENTOF(Table14[[#This Row],[Pajamos]],[1]!_2025[[#Totals],[Pajamos]])</f>
        <v>1.1786519180853711E-3</v>
      </c>
      <c r="F259" s="59">
        <f>_xlfn.PERCENTOF(Table14[[#This Row],[Žiūrovų skaičius]],[1]!_2025[[#Totals],[Žiūrovų skaičius]])</f>
        <v>1.3220387954832301E-3</v>
      </c>
      <c r="G259" s="45">
        <v>45891</v>
      </c>
    </row>
    <row r="260" spans="2:7" x14ac:dyDescent="0.3">
      <c r="B260" t="s">
        <v>1473</v>
      </c>
      <c r="C260" s="19">
        <v>23483.3</v>
      </c>
      <c r="D260" s="12">
        <v>3823</v>
      </c>
      <c r="E260" s="59">
        <f>_xlfn.PERCENTOF(Table14[[#This Row],[Pajamos]],[1]!_2025[[#Totals],[Pajamos]])</f>
        <v>9.9200324954318991E-4</v>
      </c>
      <c r="F260" s="59">
        <f>_xlfn.PERCENTOF(Table14[[#This Row],[Žiūrovų skaičius]],[1]!_2025[[#Totals],[Žiūrovų skaičius]])</f>
        <v>1.0703418710572615E-3</v>
      </c>
      <c r="G260" s="45">
        <v>45674</v>
      </c>
    </row>
    <row r="261" spans="2:7" x14ac:dyDescent="0.3">
      <c r="B261" t="s">
        <v>1474</v>
      </c>
      <c r="C261" s="19">
        <v>20460.25</v>
      </c>
      <c r="D261" s="12">
        <v>3069</v>
      </c>
      <c r="E261" s="59">
        <f>_xlfn.PERCENTOF(Table14[[#This Row],[Pajamos]],[1]!_2025[[#Totals],[Pajamos]])</f>
        <v>8.643007791267009E-4</v>
      </c>
      <c r="F261" s="59">
        <f>_xlfn.PERCENTOF(Table14[[#This Row],[Žiūrovų skaičius]],[1]!_2025[[#Totals],[Žiūrovų skaičius]])</f>
        <v>8.592412247645136E-4</v>
      </c>
      <c r="G261" s="45">
        <v>45954</v>
      </c>
    </row>
    <row r="262" spans="2:7" x14ac:dyDescent="0.3">
      <c r="B262" t="s">
        <v>1475</v>
      </c>
      <c r="C262" s="19">
        <v>19123.099999999999</v>
      </c>
      <c r="D262" s="12">
        <v>2794</v>
      </c>
      <c r="E262" s="59">
        <f>_xlfn.PERCENTOF(Table14[[#This Row],[Pajamos]],[1]!_2025[[#Totals],[Pajamos]])</f>
        <v>8.0781565373432929E-4</v>
      </c>
      <c r="F262" s="59">
        <f>_xlfn.PERCENTOF(Table14[[#This Row],[Žiūrovų skaičius]],[1]!_2025[[#Totals],[Žiūrovų skaičius]])</f>
        <v>7.8224828347737085E-4</v>
      </c>
      <c r="G262" s="45">
        <v>45933</v>
      </c>
    </row>
    <row r="263" spans="2:7" x14ac:dyDescent="0.3">
      <c r="B263" t="s">
        <v>1476</v>
      </c>
      <c r="C263" s="19">
        <v>12893.16</v>
      </c>
      <c r="D263" s="12">
        <v>1924</v>
      </c>
      <c r="E263" s="59">
        <f>_xlfn.PERCENTOF(Table14[[#This Row],[Pajamos]],[1]!_2025[[#Totals],[Pajamos]])</f>
        <v>5.4464477381289153E-4</v>
      </c>
      <c r="F263" s="59">
        <f>_xlfn.PERCENTOF(Table14[[#This Row],[Žiūrovų skaičius]],[1]!_2025[[#Totals],[Žiūrovų skaičius]])</f>
        <v>5.386706146780463E-4</v>
      </c>
      <c r="G263" s="45">
        <v>45821</v>
      </c>
    </row>
    <row r="264" spans="2:7" x14ac:dyDescent="0.3">
      <c r="B264" t="s">
        <v>1477</v>
      </c>
      <c r="C264" s="19">
        <v>10394.44</v>
      </c>
      <c r="D264" s="12">
        <v>1819</v>
      </c>
      <c r="E264" s="59">
        <f>_xlfn.PERCENTOF(Table14[[#This Row],[Pajamos]],[1]!_2025[[#Totals],[Pajamos]])</f>
        <v>4.3909153556705047E-4</v>
      </c>
      <c r="F264" s="59">
        <f>_xlfn.PERCENTOF(Table14[[#This Row],[Žiūrovų skaičius]],[1]!_2025[[#Totals],[Žiūrovų skaičius]])</f>
        <v>5.0927330982295546E-4</v>
      </c>
      <c r="G264" s="45">
        <v>45772</v>
      </c>
    </row>
    <row r="265" spans="2:7" x14ac:dyDescent="0.3">
      <c r="B265" t="s">
        <v>1478</v>
      </c>
      <c r="C265" s="19">
        <v>7575</v>
      </c>
      <c r="D265" s="12">
        <v>1214</v>
      </c>
      <c r="E265" s="59">
        <f>_xlfn.PERCENTOF(Table14[[#This Row],[Pajamos]],[1]!_2025[[#Totals],[Pajamos]])</f>
        <v>3.199901468400806E-4</v>
      </c>
      <c r="F265" s="59">
        <f>_xlfn.PERCENTOF(Table14[[#This Row],[Žiūrovų skaičius]],[1]!_2025[[#Totals],[Žiūrovų skaičius]])</f>
        <v>3.3988883899124128E-4</v>
      </c>
      <c r="G265" s="45">
        <v>45968</v>
      </c>
    </row>
    <row r="266" spans="2:7" x14ac:dyDescent="0.3">
      <c r="B266" t="s">
        <v>1479</v>
      </c>
      <c r="C266" s="19">
        <v>6825.8600000000006</v>
      </c>
      <c r="D266" s="12">
        <v>1101</v>
      </c>
      <c r="E266" s="59">
        <f>_xlfn.PERCENTOF(Table14[[#This Row],[Pajamos]],[1]!_2025[[#Totals],[Pajamos]])</f>
        <v>2.8834428299799771E-4</v>
      </c>
      <c r="F266" s="59">
        <f>_xlfn.PERCENTOF(Table14[[#This Row],[Žiūrovų skaičius]],[1]!_2025[[#Totals],[Žiūrovų skaičius]])</f>
        <v>3.0825173948052445E-4</v>
      </c>
      <c r="G266" s="45">
        <v>45989</v>
      </c>
    </row>
    <row r="267" spans="2:7" x14ac:dyDescent="0.3">
      <c r="B267" t="s">
        <v>1480</v>
      </c>
      <c r="C267" s="19">
        <v>6651.3499999999995</v>
      </c>
      <c r="D267" s="12">
        <v>2085</v>
      </c>
      <c r="E267" s="59">
        <f>_xlfn.PERCENTOF(Table14[[#This Row],[Pajamos]],[1]!_2025[[#Totals],[Pajamos]])</f>
        <v>2.8097247038742838E-4</v>
      </c>
      <c r="F267" s="59">
        <f>_xlfn.PERCENTOF(Table14[[#This Row],[Žiūrovų skaičius]],[1]!_2025[[#Totals],[Žiūrovų skaičius]])</f>
        <v>5.83746482122519E-4</v>
      </c>
      <c r="G267" s="45">
        <v>45541</v>
      </c>
    </row>
    <row r="268" spans="2:7" x14ac:dyDescent="0.3">
      <c r="B268" t="s">
        <v>1481</v>
      </c>
      <c r="C268" s="19">
        <v>5787.43</v>
      </c>
      <c r="D268" s="12">
        <v>803</v>
      </c>
      <c r="E268" s="59">
        <f>_xlfn.PERCENTOF(Table14[[#This Row],[Pajamos]],[1]!_2025[[#Totals],[Pajamos]])</f>
        <v>2.4447796376589939E-4</v>
      </c>
      <c r="F268" s="59">
        <f>_xlfn.PERCENTOF(Table14[[#This Row],[Žiūrovų skaičius]],[1]!_2025[[#Totals],[Žiūrovų skaičius]])</f>
        <v>2.2481938855845697E-4</v>
      </c>
      <c r="G268" s="45">
        <v>45618</v>
      </c>
    </row>
    <row r="269" spans="2:7" x14ac:dyDescent="0.3">
      <c r="B269" t="s">
        <v>1482</v>
      </c>
      <c r="C269" s="19">
        <v>5278.76</v>
      </c>
      <c r="D269" s="12">
        <v>782</v>
      </c>
      <c r="E269" s="59">
        <f>_xlfn.PERCENTOF(Table14[[#This Row],[Pajamos]],[1]!_2025[[#Totals],[Pajamos]])</f>
        <v>2.229902557800058E-4</v>
      </c>
      <c r="F269" s="59">
        <f>_xlfn.PERCENTOF(Table14[[#This Row],[Žiūrovų skaičius]],[1]!_2025[[#Totals],[Žiūrovų skaičius]])</f>
        <v>2.189399275874388E-4</v>
      </c>
      <c r="G269" s="45">
        <v>45940</v>
      </c>
    </row>
    <row r="270" spans="2:7" x14ac:dyDescent="0.3">
      <c r="B270" t="s">
        <v>1483</v>
      </c>
      <c r="C270" s="19">
        <v>4737.9800000000005</v>
      </c>
      <c r="D270" s="12">
        <v>914</v>
      </c>
      <c r="E270" s="59">
        <f>_xlfn.PERCENTOF(Table14[[#This Row],[Pajamos]],[1]!_2025[[#Totals],[Pajamos]])</f>
        <v>2.0014612751489969E-4</v>
      </c>
      <c r="F270" s="59">
        <f>_xlfn.PERCENTOF(Table14[[#This Row],[Žiūrovų skaičius]],[1]!_2025[[#Totals],[Žiūrovų skaičius]])</f>
        <v>2.5589653940526734E-4</v>
      </c>
      <c r="G270" s="45">
        <v>45863</v>
      </c>
    </row>
    <row r="271" spans="2:7" x14ac:dyDescent="0.3">
      <c r="B271" t="s">
        <v>1484</v>
      </c>
      <c r="C271" s="19">
        <v>4181.97</v>
      </c>
      <c r="D271" s="12">
        <v>678</v>
      </c>
      <c r="E271" s="59">
        <f>_xlfn.PERCENTOF(Table14[[#This Row],[Pajamos]],[1]!_2025[[#Totals],[Pajamos]])</f>
        <v>1.7665863952221939E-4</v>
      </c>
      <c r="F271" s="59">
        <f>_xlfn.PERCENTOF(Table14[[#This Row],[Žiūrovų skaičius]],[1]!_2025[[#Totals],[Žiūrovų skaičius]])</f>
        <v>1.8982259706430116E-4</v>
      </c>
      <c r="G271" s="45">
        <v>45779</v>
      </c>
    </row>
    <row r="272" spans="2:7" x14ac:dyDescent="0.3">
      <c r="B272" t="s">
        <v>1485</v>
      </c>
      <c r="C272" s="19">
        <v>3203.65</v>
      </c>
      <c r="D272" s="12">
        <v>483</v>
      </c>
      <c r="E272" s="59">
        <f>_xlfn.PERCENTOF(Table14[[#This Row],[Pajamos]],[1]!_2025[[#Totals],[Pajamos]])</f>
        <v>1.3533154243224082E-4</v>
      </c>
      <c r="F272" s="59">
        <f>_xlfn.PERCENTOF(Table14[[#This Row],[Žiūrovų skaičius]],[1]!_2025[[#Totals],[Žiūrovų skaičius]])</f>
        <v>1.3522760233341809E-4</v>
      </c>
      <c r="G272" s="45">
        <v>45786</v>
      </c>
    </row>
    <row r="273" spans="1:7" x14ac:dyDescent="0.3">
      <c r="B273" t="s">
        <v>1486</v>
      </c>
      <c r="C273" s="19">
        <v>3039.8199999999997</v>
      </c>
      <c r="D273" s="12">
        <v>520</v>
      </c>
      <c r="E273" s="59">
        <f>_xlfn.PERCENTOF(Table14[[#This Row],[Pajamos]],[1]!_2025[[#Totals],[Pajamos]])</f>
        <v>1.2841088424652325E-4</v>
      </c>
      <c r="F273" s="59">
        <f>_xlfn.PERCENTOF(Table14[[#This Row],[Žiūrovų skaičius]],[1]!_2025[[#Totals],[Žiūrovų skaičius]])</f>
        <v>1.455866526156882E-4</v>
      </c>
      <c r="G273" s="45">
        <v>45898</v>
      </c>
    </row>
    <row r="274" spans="1:7" x14ac:dyDescent="0.3">
      <c r="B274" t="s">
        <v>1487</v>
      </c>
      <c r="C274" s="19">
        <v>2895.07</v>
      </c>
      <c r="D274" s="12">
        <v>435</v>
      </c>
      <c r="E274" s="59">
        <f>_xlfn.PERCENTOF(Table14[[#This Row],[Pajamos]],[1]!_2025[[#Totals],[Pajamos]])</f>
        <v>1.2229622104452967E-4</v>
      </c>
      <c r="F274" s="59">
        <f>_xlfn.PERCENTOF(Table14[[#This Row],[Žiūrovų skaičius]],[1]!_2025[[#Totals],[Žiūrovų skaičius]])</f>
        <v>1.2178883439966225E-4</v>
      </c>
      <c r="G274" s="45">
        <v>45765</v>
      </c>
    </row>
    <row r="275" spans="1:7" x14ac:dyDescent="0.3">
      <c r="B275" t="s">
        <v>1488</v>
      </c>
      <c r="C275" s="19">
        <v>2606.35</v>
      </c>
      <c r="D275" s="12">
        <v>455</v>
      </c>
      <c r="E275" s="59">
        <f>_xlfn.PERCENTOF(Table14[[#This Row],[Pajamos]],[1]!_2025[[#Totals],[Pajamos]])</f>
        <v>1.1009984412100911E-4</v>
      </c>
      <c r="F275" s="59">
        <f>_xlfn.PERCENTOF(Table14[[#This Row],[Žiūrovų skaičius]],[1]!_2025[[#Totals],[Žiūrovų skaičius]])</f>
        <v>1.2738832103872716E-4</v>
      </c>
      <c r="G275" s="45" t="s">
        <v>1079</v>
      </c>
    </row>
    <row r="276" spans="1:7" x14ac:dyDescent="0.3">
      <c r="B276" t="s">
        <v>1489</v>
      </c>
      <c r="C276" s="19">
        <v>2570.1999999999998</v>
      </c>
      <c r="D276" s="12">
        <v>385</v>
      </c>
      <c r="E276" s="59">
        <f>_xlfn.PERCENTOF(Table14[[#This Row],[Pajamos]],[1]!_2025[[#Totals],[Pajamos]])</f>
        <v>1.0857276243014852E-4</v>
      </c>
      <c r="F276" s="59">
        <f>_xlfn.PERCENTOF(Table14[[#This Row],[Žiūrovų skaičius]],[1]!_2025[[#Totals],[Žiūrovų skaičius]])</f>
        <v>1.0779011780199991E-4</v>
      </c>
      <c r="G276" s="45">
        <v>45562</v>
      </c>
    </row>
    <row r="277" spans="1:7" x14ac:dyDescent="0.3">
      <c r="B277" t="s">
        <v>1490</v>
      </c>
      <c r="C277" s="19">
        <v>1814</v>
      </c>
      <c r="D277" s="12">
        <v>742</v>
      </c>
      <c r="E277" s="59">
        <f>_xlfn.PERCENTOF(Table14[[#This Row],[Pajamos]],[1]!_2025[[#Totals],[Pajamos]])</f>
        <v>7.6628663546918311E-5</v>
      </c>
      <c r="F277" s="59">
        <f>_xlfn.PERCENTOF(Table14[[#This Row],[Žiūrovų skaičius]],[1]!_2025[[#Totals],[Žiūrovų skaičius]])</f>
        <v>2.0774095430930892E-4</v>
      </c>
      <c r="G277" s="45">
        <v>45499</v>
      </c>
    </row>
    <row r="278" spans="1:7" x14ac:dyDescent="0.3">
      <c r="B278" t="s">
        <v>1491</v>
      </c>
      <c r="C278" s="19">
        <v>1384.08</v>
      </c>
      <c r="D278" s="12">
        <v>263</v>
      </c>
      <c r="E278" s="59">
        <f>_xlfn.PERCENTOF(Table14[[#This Row],[Pajamos]],[1]!_2025[[#Totals],[Pajamos]])</f>
        <v>5.8467585800451314E-5</v>
      </c>
      <c r="F278" s="59">
        <f>_xlfn.PERCENTOF(Table14[[#This Row],[Žiūrovų skaičius]],[1]!_2025[[#Totals],[Žiūrovų skaičius]])</f>
        <v>7.3633249303703838E-5</v>
      </c>
      <c r="G278" s="45">
        <v>45667</v>
      </c>
    </row>
    <row r="279" spans="1:7" x14ac:dyDescent="0.3">
      <c r="B279" t="s">
        <v>1492</v>
      </c>
      <c r="C279" s="19">
        <v>1307</v>
      </c>
      <c r="D279" s="12">
        <v>214</v>
      </c>
      <c r="E279" s="59">
        <f>_xlfn.PERCENTOF(Table14[[#This Row],[Pajamos]],[1]!_2025[[#Totals],[Pajamos]])</f>
        <v>5.5211501243562421E-5</v>
      </c>
      <c r="F279" s="59">
        <f>_xlfn.PERCENTOF(Table14[[#This Row],[Žiūrovų skaičius]],[1]!_2025[[#Totals],[Žiūrovų skaičius]])</f>
        <v>5.9914507037994757E-5</v>
      </c>
      <c r="G279" s="45">
        <v>45590</v>
      </c>
    </row>
    <row r="280" spans="1:7" x14ac:dyDescent="0.3">
      <c r="B280" t="s">
        <v>1493</v>
      </c>
      <c r="C280" s="19">
        <v>740.5</v>
      </c>
      <c r="D280" s="12">
        <v>321</v>
      </c>
      <c r="E280" s="59">
        <f>_xlfn.PERCENTOF(Table14[[#This Row],[Pajamos]],[1]!_2025[[#Totals],[Pajamos]])</f>
        <v>3.1280884981528671E-5</v>
      </c>
      <c r="F280" s="59">
        <f>_xlfn.PERCENTOF(Table14[[#This Row],[Žiūrovų skaičius]],[1]!_2025[[#Totals],[Žiūrovų skaičius]])</f>
        <v>8.9871760556992135E-5</v>
      </c>
      <c r="G280" s="45">
        <v>45338</v>
      </c>
    </row>
    <row r="281" spans="1:7" x14ac:dyDescent="0.3">
      <c r="B281" t="s">
        <v>1494</v>
      </c>
      <c r="C281" s="19">
        <v>523.04999999999995</v>
      </c>
      <c r="D281" s="12">
        <v>76</v>
      </c>
      <c r="E281" s="59">
        <f>_xlfn.PERCENTOF(Table14[[#This Row],[Pajamos]],[1]!_2025[[#Totals],[Pajamos]])</f>
        <v>2.209516122834378E-5</v>
      </c>
      <c r="F281" s="59">
        <f>_xlfn.PERCENTOF(Table14[[#This Row],[Žiūrovų skaičius]],[1]!_2025[[#Totals],[Žiūrovų skaičius]])</f>
        <v>2.1278049228446737E-5</v>
      </c>
      <c r="G281" s="45" t="s">
        <v>1079</v>
      </c>
    </row>
    <row r="282" spans="1:7" x14ac:dyDescent="0.3">
      <c r="A282" t="s">
        <v>1495</v>
      </c>
      <c r="B282">
        <f>COUNTA(B253:B281)</f>
        <v>29</v>
      </c>
      <c r="C282" s="19">
        <v>639308.03</v>
      </c>
      <c r="D282" s="12">
        <v>115329</v>
      </c>
      <c r="E282" s="59">
        <f>_xlfn.PERCENTOF(Table14[[#This Row],[Pajamos]],[1]!_2025[[#Totals],[Pajamos]])</f>
        <v>2.7006240316269657E-2</v>
      </c>
      <c r="F282" s="59">
        <f>_xlfn.PERCENTOF(Table14[[#This Row],[Žiūrovų skaičius]],[1]!_2025[[#Totals],[Žiūrovų skaičius]])</f>
        <v>3.2289159729835967E-2</v>
      </c>
      <c r="G282" s="45"/>
    </row>
    <row r="283" spans="1:7" x14ac:dyDescent="0.3">
      <c r="A283" t="s">
        <v>49</v>
      </c>
      <c r="B283" t="s">
        <v>1496</v>
      </c>
      <c r="C283" s="19">
        <v>466897.11249999999</v>
      </c>
      <c r="D283" s="12">
        <v>65527</v>
      </c>
      <c r="E283" s="59">
        <f>_xlfn.PERCENTOF(Table14[[#This Row],[Pajamos]],[1]!_2025[[#Totals],[Pajamos]])</f>
        <v>1.9723099087535924E-2</v>
      </c>
      <c r="F283" s="59">
        <f>_xlfn.PERCENTOF(Table14[[#This Row],[Žiūrovų skaičius]],[1]!_2025[[#Totals],[Žiūrovų skaičius]])</f>
        <v>1.8345878049900385E-2</v>
      </c>
      <c r="G283" s="45">
        <v>45702</v>
      </c>
    </row>
    <row r="284" spans="1:7" x14ac:dyDescent="0.3">
      <c r="A284" t="s">
        <v>1497</v>
      </c>
      <c r="B284">
        <f>COUNTA(B283)</f>
        <v>1</v>
      </c>
      <c r="C284" s="19">
        <v>466897.11249999999</v>
      </c>
      <c r="D284" s="12">
        <v>65527</v>
      </c>
      <c r="E284" s="59">
        <f>_xlfn.PERCENTOF(Table14[[#This Row],[Pajamos]],[1]!_2025[[#Totals],[Pajamos]])</f>
        <v>1.9723099087535924E-2</v>
      </c>
      <c r="F284" s="59">
        <f>_xlfn.PERCENTOF(Table14[[#This Row],[Žiūrovų skaičius]],[1]!_2025[[#Totals],[Žiūrovų skaičius]])</f>
        <v>1.8345878049900385E-2</v>
      </c>
      <c r="G284" s="45"/>
    </row>
    <row r="285" spans="1:7" x14ac:dyDescent="0.3">
      <c r="A285" t="s">
        <v>79</v>
      </c>
      <c r="B285" t="s">
        <v>1498</v>
      </c>
      <c r="C285" s="19">
        <v>245865.19</v>
      </c>
      <c r="D285" s="12">
        <v>37436</v>
      </c>
      <c r="E285" s="59">
        <f>_xlfn.PERCENTOF(Table14[[#This Row],[Pajamos]],[1]!_2025[[#Totals],[Pajamos]])</f>
        <v>1.0386064455572847E-2</v>
      </c>
      <c r="F285" s="59">
        <f>_xlfn.PERCENTOF(Table14[[#This Row],[Žiūrovų skaičius]],[1]!_2025[[#Totals],[Žiūrovų skaičius]])</f>
        <v>1.0481119091001736E-2</v>
      </c>
      <c r="G285" s="45">
        <v>45961</v>
      </c>
    </row>
    <row r="286" spans="1:7" x14ac:dyDescent="0.3">
      <c r="A286" t="s">
        <v>1499</v>
      </c>
      <c r="B286">
        <f>COUNTA(B285)</f>
        <v>1</v>
      </c>
      <c r="C286" s="19">
        <v>245865.19</v>
      </c>
      <c r="D286" s="12">
        <v>37436</v>
      </c>
      <c r="E286" s="59">
        <f>_xlfn.PERCENTOF(Table14[[#This Row],[Pajamos]],[1]!_2025[[#Totals],[Pajamos]])</f>
        <v>1.0386064455572847E-2</v>
      </c>
      <c r="F286" s="59">
        <f>_xlfn.PERCENTOF(Table14[[#This Row],[Žiūrovų skaičius]],[1]!_2025[[#Totals],[Žiūrovų skaičius]])</f>
        <v>1.0481119091001736E-2</v>
      </c>
      <c r="G286" s="45"/>
    </row>
    <row r="287" spans="1:7" x14ac:dyDescent="0.3">
      <c r="A287" t="s">
        <v>141</v>
      </c>
      <c r="B287" t="s">
        <v>1500</v>
      </c>
      <c r="C287" s="19">
        <v>114463.15</v>
      </c>
      <c r="D287" s="12">
        <v>16446</v>
      </c>
      <c r="E287" s="59">
        <f>_xlfn.PERCENTOF(Table14[[#This Row],[Pajamos]],[1]!_2025[[#Totals],[Pajamos]])</f>
        <v>4.8352581090796267E-3</v>
      </c>
      <c r="F287" s="59">
        <f>_xlfn.PERCENTOF(Table14[[#This Row],[Žiūrovų skaičius]],[1]!_2025[[#Totals],[Žiūrovų skaičius]])</f>
        <v>4.6044578633030924E-3</v>
      </c>
      <c r="G287" s="45">
        <v>45653</v>
      </c>
    </row>
    <row r="288" spans="1:7" x14ac:dyDescent="0.3">
      <c r="B288" t="s">
        <v>1501</v>
      </c>
      <c r="C288" s="19">
        <v>54366.2</v>
      </c>
      <c r="D288" s="12">
        <v>8877</v>
      </c>
      <c r="E288" s="59">
        <f>_xlfn.PERCENTOF(Table14[[#This Row],[Pajamos]],[1]!_2025[[#Totals],[Pajamos]])</f>
        <v>2.2965872371138204E-3</v>
      </c>
      <c r="F288" s="59">
        <f>_xlfn.PERCENTOF(Table14[[#This Row],[Žiūrovų skaičius]],[1]!_2025[[#Totals],[Žiūrovų skaičius]])</f>
        <v>2.4853321447489696E-3</v>
      </c>
      <c r="G288" s="45">
        <v>45674</v>
      </c>
    </row>
    <row r="289" spans="2:7" x14ac:dyDescent="0.3">
      <c r="B289" t="s">
        <v>1502</v>
      </c>
      <c r="C289" s="19">
        <v>10074.02</v>
      </c>
      <c r="D289" s="12">
        <v>1943</v>
      </c>
      <c r="E289" s="59">
        <f>_xlfn.PERCENTOF(Table14[[#This Row],[Pajamos]],[1]!_2025[[#Totals],[Pajamos]])</f>
        <v>4.2555605796302425E-4</v>
      </c>
      <c r="F289" s="59">
        <f>_xlfn.PERCENTOF(Table14[[#This Row],[Žiūrovų skaičius]],[1]!_2025[[#Totals],[Žiūrovų skaičius]])</f>
        <v>5.4399012698515801E-4</v>
      </c>
      <c r="G289" s="45">
        <v>45954</v>
      </c>
    </row>
    <row r="290" spans="2:7" x14ac:dyDescent="0.3">
      <c r="B290" t="s">
        <v>1503</v>
      </c>
      <c r="C290" s="19">
        <v>9839.77</v>
      </c>
      <c r="D290" s="12">
        <v>1635</v>
      </c>
      <c r="E290" s="59">
        <f>_xlfn.PERCENTOF(Table14[[#This Row],[Pajamos]],[1]!_2025[[#Totals],[Pajamos]])</f>
        <v>4.1566065309209504E-4</v>
      </c>
      <c r="F290" s="59">
        <f>_xlfn.PERCENTOF(Table14[[#This Row],[Žiūrovų skaičius]],[1]!_2025[[#Totals],[Žiūrovų skaičius]])</f>
        <v>4.5775803274355809E-4</v>
      </c>
      <c r="G290" s="45">
        <v>45702</v>
      </c>
    </row>
    <row r="291" spans="2:7" x14ac:dyDescent="0.3">
      <c r="B291" t="s">
        <v>1504</v>
      </c>
      <c r="C291" s="19">
        <v>9063</v>
      </c>
      <c r="D291" s="12">
        <v>1288</v>
      </c>
      <c r="E291" s="59">
        <f>_xlfn.PERCENTOF(Table14[[#This Row],[Pajamos]],[1]!_2025[[#Totals],[Pajamos]])</f>
        <v>3.8284761726886473E-4</v>
      </c>
      <c r="F291" s="59">
        <f>_xlfn.PERCENTOF(Table14[[#This Row],[Žiūrovų skaičius]],[1]!_2025[[#Totals],[Žiūrovų skaičius]])</f>
        <v>3.6060693955578151E-4</v>
      </c>
      <c r="G291" s="45" t="s">
        <v>1079</v>
      </c>
    </row>
    <row r="292" spans="2:7" x14ac:dyDescent="0.3">
      <c r="B292" t="s">
        <v>1505</v>
      </c>
      <c r="C292" s="19">
        <v>7674.7</v>
      </c>
      <c r="D292" s="12">
        <v>1429</v>
      </c>
      <c r="E292" s="59">
        <f>_xlfn.PERCENTOF(Table14[[#This Row],[Pajamos]],[1]!_2025[[#Totals],[Pajamos]])</f>
        <v>3.2420176633050381E-4</v>
      </c>
      <c r="F292" s="59">
        <f>_xlfn.PERCENTOF(Table14[[#This Row],[Žiūrovų skaičius]],[1]!_2025[[#Totals],[Žiūrovų skaičius]])</f>
        <v>4.0008332036118926E-4</v>
      </c>
      <c r="G292" s="45">
        <v>45793</v>
      </c>
    </row>
    <row r="293" spans="2:7" x14ac:dyDescent="0.3">
      <c r="B293" t="s">
        <v>1506</v>
      </c>
      <c r="C293" s="19">
        <v>7024.4</v>
      </c>
      <c r="D293" s="12">
        <v>1251</v>
      </c>
      <c r="E293" s="59">
        <f>_xlfn.PERCENTOF(Table14[[#This Row],[Pajamos]],[1]!_2025[[#Totals],[Pajamos]])</f>
        <v>2.9673119306448346E-4</v>
      </c>
      <c r="F293" s="59">
        <f>_xlfn.PERCENTOF(Table14[[#This Row],[Žiūrovų skaičius]],[1]!_2025[[#Totals],[Žiūrovų skaičius]])</f>
        <v>3.5024788927351142E-4</v>
      </c>
      <c r="G293" s="45">
        <v>46003</v>
      </c>
    </row>
    <row r="294" spans="2:7" x14ac:dyDescent="0.3">
      <c r="B294" t="s">
        <v>1507</v>
      </c>
      <c r="C294" s="19">
        <v>6746.99</v>
      </c>
      <c r="D294" s="12">
        <v>1200</v>
      </c>
      <c r="E294" s="59">
        <f>_xlfn.PERCENTOF(Table14[[#This Row],[Pajamos]],[1]!_2025[[#Totals],[Pajamos]])</f>
        <v>2.8501258360773008E-4</v>
      </c>
      <c r="F294" s="59">
        <f>_xlfn.PERCENTOF(Table14[[#This Row],[Žiūrovų skaičius]],[1]!_2025[[#Totals],[Žiūrovų skaičius]])</f>
        <v>3.3596919834389581E-4</v>
      </c>
      <c r="G294" s="45">
        <v>45709</v>
      </c>
    </row>
    <row r="295" spans="2:7" x14ac:dyDescent="0.3">
      <c r="B295" t="s">
        <v>1508</v>
      </c>
      <c r="C295" s="19">
        <v>4411.8</v>
      </c>
      <c r="D295" s="12">
        <v>915</v>
      </c>
      <c r="E295" s="59">
        <f>_xlfn.PERCENTOF(Table14[[#This Row],[Pajamos]],[1]!_2025[[#Totals],[Pajamos]])</f>
        <v>1.8636733067050397E-4</v>
      </c>
      <c r="F295" s="59">
        <f>_xlfn.PERCENTOF(Table14[[#This Row],[Žiūrovų skaičius]],[1]!_2025[[#Totals],[Žiūrovų skaičius]])</f>
        <v>2.5617651373722057E-4</v>
      </c>
      <c r="G295" s="45">
        <v>45765</v>
      </c>
    </row>
    <row r="296" spans="2:7" x14ac:dyDescent="0.3">
      <c r="B296" t="s">
        <v>1509</v>
      </c>
      <c r="C296" s="19">
        <v>3731.5</v>
      </c>
      <c r="D296" s="12">
        <v>815</v>
      </c>
      <c r="E296" s="59">
        <f>_xlfn.PERCENTOF(Table14[[#This Row],[Pajamos]],[1]!_2025[[#Totals],[Pajamos]])</f>
        <v>1.5762946969422585E-4</v>
      </c>
      <c r="F296" s="59">
        <f>_xlfn.PERCENTOF(Table14[[#This Row],[Žiūrovų skaičius]],[1]!_2025[[#Totals],[Žiūrovų skaičius]])</f>
        <v>2.2817908054189592E-4</v>
      </c>
      <c r="G296" s="45">
        <v>45618</v>
      </c>
    </row>
    <row r="297" spans="2:7" x14ac:dyDescent="0.3">
      <c r="B297" t="s">
        <v>1510</v>
      </c>
      <c r="C297" s="19">
        <v>3278.7</v>
      </c>
      <c r="D297" s="12">
        <v>741</v>
      </c>
      <c r="E297" s="59">
        <f>_xlfn.PERCENTOF(Table14[[#This Row],[Pajamos]],[1]!_2025[[#Totals],[Pajamos]])</f>
        <v>1.3850187385406893E-4</v>
      </c>
      <c r="F297" s="59">
        <f>_xlfn.PERCENTOF(Table14[[#This Row],[Žiūrovų skaičius]],[1]!_2025[[#Totals],[Žiūrovų skaičius]])</f>
        <v>2.0746097997735569E-4</v>
      </c>
      <c r="G297" s="45">
        <v>45772</v>
      </c>
    </row>
    <row r="298" spans="2:7" x14ac:dyDescent="0.3">
      <c r="B298" t="s">
        <v>1511</v>
      </c>
      <c r="C298" s="19">
        <v>2525.6999999999998</v>
      </c>
      <c r="D298" s="12">
        <v>585</v>
      </c>
      <c r="E298" s="59">
        <f>_xlfn.PERCENTOF(Table14[[#This Row],[Pajamos]],[1]!_2025[[#Totals],[Pajamos]])</f>
        <v>1.0669295232659954E-4</v>
      </c>
      <c r="F298" s="59">
        <f>_xlfn.PERCENTOF(Table14[[#This Row],[Žiūrovų skaičius]],[1]!_2025[[#Totals],[Žiūrovų skaičius]])</f>
        <v>1.6378498419264922E-4</v>
      </c>
      <c r="G298" s="45">
        <v>45905</v>
      </c>
    </row>
    <row r="299" spans="2:7" x14ac:dyDescent="0.3">
      <c r="B299" t="s">
        <v>1512</v>
      </c>
      <c r="C299" s="19">
        <v>1984</v>
      </c>
      <c r="D299" s="12">
        <v>399</v>
      </c>
      <c r="E299" s="59">
        <f>_xlfn.PERCENTOF(Table14[[#This Row],[Pajamos]],[1]!_2025[[#Totals],[Pajamos]])</f>
        <v>8.3809960571712202E-5</v>
      </c>
      <c r="F299" s="59">
        <f>_xlfn.PERCENTOF(Table14[[#This Row],[Žiūrovų skaičius]],[1]!_2025[[#Totals],[Žiūrovų skaičius]])</f>
        <v>1.1170975844934536E-4</v>
      </c>
      <c r="G299" s="45">
        <v>45401</v>
      </c>
    </row>
    <row r="300" spans="2:7" x14ac:dyDescent="0.3">
      <c r="B300" t="s">
        <v>1513</v>
      </c>
      <c r="C300" s="19">
        <v>1940</v>
      </c>
      <c r="D300" s="12">
        <v>388</v>
      </c>
      <c r="E300" s="59">
        <f>_xlfn.PERCENTOF(Table14[[#This Row],[Pajamos]],[1]!_2025[[#Totals],[Pajamos]])</f>
        <v>8.1951271930000844E-5</v>
      </c>
      <c r="F300" s="59">
        <f>_xlfn.PERCENTOF(Table14[[#This Row],[Žiūrovų skaičius]],[1]!_2025[[#Totals],[Žiūrovų skaičius]])</f>
        <v>1.0863004079785965E-4</v>
      </c>
      <c r="G300" s="45">
        <v>44771</v>
      </c>
    </row>
    <row r="301" spans="2:7" x14ac:dyDescent="0.3">
      <c r="B301" t="s">
        <v>1514</v>
      </c>
      <c r="C301" s="19">
        <v>1555.8</v>
      </c>
      <c r="D301" s="12">
        <v>312</v>
      </c>
      <c r="E301" s="59">
        <f>_xlfn.PERCENTOF(Table14[[#This Row],[Pajamos]],[1]!_2025[[#Totals],[Pajamos]])</f>
        <v>6.5721540653966654E-5</v>
      </c>
      <c r="F301" s="59">
        <f>_xlfn.PERCENTOF(Table14[[#This Row],[Žiūrovų skaičius]],[1]!_2025[[#Totals],[Žiūrovų skaičius]])</f>
        <v>8.735199156941292E-5</v>
      </c>
      <c r="G301" s="45">
        <v>45590</v>
      </c>
    </row>
    <row r="302" spans="2:7" x14ac:dyDescent="0.3">
      <c r="B302" t="s">
        <v>1515</v>
      </c>
      <c r="C302" s="19">
        <v>1550</v>
      </c>
      <c r="D302" s="12">
        <v>480</v>
      </c>
      <c r="E302" s="59">
        <f>_xlfn.PERCENTOF(Table14[[#This Row],[Pajamos]],[1]!_2025[[#Totals],[Pajamos]])</f>
        <v>6.5476531696650149E-5</v>
      </c>
      <c r="F302" s="59">
        <f>_xlfn.PERCENTOF(Table14[[#This Row],[Žiūrovų skaičius]],[1]!_2025[[#Totals],[Žiūrovų skaičius]])</f>
        <v>1.3438767933755832E-4</v>
      </c>
      <c r="G302" s="45">
        <v>45597</v>
      </c>
    </row>
    <row r="303" spans="2:7" x14ac:dyDescent="0.3">
      <c r="B303" t="s">
        <v>1516</v>
      </c>
      <c r="C303" s="19">
        <v>1480</v>
      </c>
      <c r="D303" s="12">
        <v>370</v>
      </c>
      <c r="E303" s="59">
        <f>_xlfn.PERCENTOF(Table14[[#This Row],[Pajamos]],[1]!_2025[[#Totals],[Pajamos]])</f>
        <v>6.2519527039382083E-5</v>
      </c>
      <c r="F303" s="59">
        <f>_xlfn.PERCENTOF(Table14[[#This Row],[Žiūrovų skaičius]],[1]!_2025[[#Totals],[Žiūrovų skaičius]])</f>
        <v>1.0359050282270122E-4</v>
      </c>
      <c r="G303" s="45">
        <v>45632</v>
      </c>
    </row>
    <row r="304" spans="2:7" x14ac:dyDescent="0.3">
      <c r="B304" t="s">
        <v>1517</v>
      </c>
      <c r="C304" s="19">
        <v>983.75</v>
      </c>
      <c r="D304" s="12">
        <v>118</v>
      </c>
      <c r="E304" s="59">
        <f>_xlfn.PERCENTOF(Table14[[#This Row],[Pajamos]],[1]!_2025[[#Totals],[Pajamos]])</f>
        <v>4.1556476165535217E-5</v>
      </c>
      <c r="F304" s="59">
        <f>_xlfn.PERCENTOF(Table14[[#This Row],[Žiūrovų skaičius]],[1]!_2025[[#Totals],[Žiūrovų skaičius]])</f>
        <v>3.303697117048309E-5</v>
      </c>
      <c r="G304" s="45">
        <v>45282</v>
      </c>
    </row>
    <row r="305" spans="1:7" x14ac:dyDescent="0.3">
      <c r="B305" t="s">
        <v>1518</v>
      </c>
      <c r="C305" s="19">
        <v>551.54999999999995</v>
      </c>
      <c r="D305" s="12">
        <v>84</v>
      </c>
      <c r="E305" s="59">
        <f>_xlfn.PERCENTOF(Table14[[#This Row],[Pajamos]],[1]!_2025[[#Totals],[Pajamos]])</f>
        <v>2.329908455308864E-5</v>
      </c>
      <c r="F305" s="59">
        <f>_xlfn.PERCENTOF(Table14[[#This Row],[Žiūrovų skaičius]],[1]!_2025[[#Totals],[Žiūrovų skaičius]])</f>
        <v>2.3517843884072707E-5</v>
      </c>
      <c r="G305" s="45">
        <v>42776</v>
      </c>
    </row>
    <row r="306" spans="1:7" x14ac:dyDescent="0.3">
      <c r="B306" t="s">
        <v>1519</v>
      </c>
      <c r="C306" s="19">
        <v>344.7</v>
      </c>
      <c r="D306" s="12">
        <v>39</v>
      </c>
      <c r="E306" s="59">
        <f>_xlfn.PERCENTOF(Table14[[#This Row],[Pajamos]],[1]!_2025[[#Totals],[Pajamos]])</f>
        <v>1.4561135790861489E-5</v>
      </c>
      <c r="F306" s="59">
        <f>_xlfn.PERCENTOF(Table14[[#This Row],[Žiūrovų skaičius]],[1]!_2025[[#Totals],[Žiūrovų skaičius]])</f>
        <v>1.0918998946176615E-5</v>
      </c>
      <c r="G306" s="45">
        <v>43469</v>
      </c>
    </row>
    <row r="307" spans="1:7" x14ac:dyDescent="0.3">
      <c r="B307" t="s">
        <v>1520</v>
      </c>
      <c r="C307" s="19">
        <v>285</v>
      </c>
      <c r="D307" s="12">
        <v>55</v>
      </c>
      <c r="E307" s="59">
        <f>_xlfn.PERCENTOF(Table14[[#This Row],[Pajamos]],[1]!_2025[[#Totals],[Pajamos]])</f>
        <v>1.2039233247448577E-5</v>
      </c>
      <c r="F307" s="59">
        <f>_xlfn.PERCENTOF(Table14[[#This Row],[Žiūrovų skaičius]],[1]!_2025[[#Totals],[Žiūrovų skaičius]])</f>
        <v>1.5398588257428558E-5</v>
      </c>
      <c r="G307" s="45">
        <v>45303</v>
      </c>
    </row>
    <row r="308" spans="1:7" x14ac:dyDescent="0.3">
      <c r="B308" t="s">
        <v>1521</v>
      </c>
      <c r="C308" s="19">
        <v>268</v>
      </c>
      <c r="D308" s="12">
        <v>76</v>
      </c>
      <c r="E308" s="59">
        <f>_xlfn.PERCENTOF(Table14[[#This Row],[Pajamos]],[1]!_2025[[#Totals],[Pajamos]])</f>
        <v>1.1321103544969188E-5</v>
      </c>
      <c r="F308" s="59">
        <f>_xlfn.PERCENTOF(Table14[[#This Row],[Žiūrovų skaičius]],[1]!_2025[[#Totals],[Žiūrovų skaičius]])</f>
        <v>2.1278049228446737E-5</v>
      </c>
      <c r="G308" s="45">
        <v>44974</v>
      </c>
    </row>
    <row r="309" spans="1:7" x14ac:dyDescent="0.3">
      <c r="A309" t="s">
        <v>1522</v>
      </c>
      <c r="B309">
        <f>COUNTA(B287:B308)</f>
        <v>22</v>
      </c>
      <c r="C309" s="19">
        <v>244142.72999999995</v>
      </c>
      <c r="D309" s="12">
        <v>39446</v>
      </c>
      <c r="E309" s="59">
        <f>_xlfn.PERCENTOF(Table14[[#This Row],[Pajamos]],[1]!_2025[[#Totals],[Pajamos]])</f>
        <v>1.031330270925916E-2</v>
      </c>
      <c r="F309" s="59">
        <f>_xlfn.PERCENTOF(Table14[[#This Row],[Žiūrovų skaičius]],[1]!_2025[[#Totals],[Žiūrovų skaičius]])</f>
        <v>1.1043867498227762E-2</v>
      </c>
      <c r="G309" s="45"/>
    </row>
    <row r="310" spans="1:7" x14ac:dyDescent="0.3">
      <c r="A310" t="s">
        <v>135</v>
      </c>
      <c r="B310" t="s">
        <v>1523</v>
      </c>
      <c r="C310" s="19">
        <v>117466.82</v>
      </c>
      <c r="D310" s="12">
        <v>17084</v>
      </c>
      <c r="E310" s="59">
        <f>_xlfn.PERCENTOF(Table14[[#This Row],[Pajamos]],[1]!_2025[[#Totals],[Pajamos]])</f>
        <v>4.9621419116352896E-3</v>
      </c>
      <c r="F310" s="59">
        <f>_xlfn.PERCENTOF(Table14[[#This Row],[Žiūrovų skaičius]],[1]!_2025[[#Totals],[Žiūrovų skaičius]])</f>
        <v>4.7830814870892637E-3</v>
      </c>
      <c r="G310" s="45">
        <v>45954</v>
      </c>
    </row>
    <row r="311" spans="1:7" x14ac:dyDescent="0.3">
      <c r="B311" t="s">
        <v>1524</v>
      </c>
      <c r="C311" s="19">
        <v>28566.260000000002</v>
      </c>
      <c r="D311" s="12">
        <v>5417</v>
      </c>
      <c r="E311" s="59">
        <f>_xlfn.PERCENTOF(Table14[[#This Row],[Pajamos]],[1]!_2025[[#Totals],[Pajamos]])</f>
        <v>1.2067223408675804E-3</v>
      </c>
      <c r="F311" s="59">
        <f>_xlfn.PERCENTOF(Table14[[#This Row],[Žiūrovų skaičius]],[1]!_2025[[#Totals],[Žiūrovų skaičius]])</f>
        <v>1.5166209561907364E-3</v>
      </c>
      <c r="G311" s="45">
        <v>45765</v>
      </c>
    </row>
    <row r="312" spans="1:7" x14ac:dyDescent="0.3">
      <c r="B312" t="s">
        <v>1525</v>
      </c>
      <c r="C312" s="19">
        <v>18221.240000000002</v>
      </c>
      <c r="D312" s="12">
        <v>2554</v>
      </c>
      <c r="E312" s="59">
        <f>_xlfn.PERCENTOF(Table14[[#This Row],[Pajamos]],[1]!_2025[[#Totals],[Pajamos]])</f>
        <v>7.6971845058856111E-4</v>
      </c>
      <c r="F312" s="59">
        <f>_xlfn.PERCENTOF(Table14[[#This Row],[Žiūrovų skaičius]],[1]!_2025[[#Totals],[Žiūrovų skaičius]])</f>
        <v>7.1505444380859167E-4</v>
      </c>
      <c r="G312" s="45">
        <v>45751</v>
      </c>
    </row>
    <row r="313" spans="1:7" x14ac:dyDescent="0.3">
      <c r="B313" t="s">
        <v>1526</v>
      </c>
      <c r="C313" s="19">
        <v>16282.86</v>
      </c>
      <c r="D313" s="12">
        <v>2297</v>
      </c>
      <c r="E313" s="59">
        <f>_xlfn.PERCENTOF(Table14[[#This Row],[Pajamos]],[1]!_2025[[#Totals],[Pajamos]])</f>
        <v>6.8783561219491415E-4</v>
      </c>
      <c r="F313" s="59">
        <f>_xlfn.PERCENTOF(Table14[[#This Row],[Žiūrovų skaičius]],[1]!_2025[[#Totals],[Žiūrovų skaičius]])</f>
        <v>6.4310104049660724E-4</v>
      </c>
      <c r="G313" s="45">
        <v>45968</v>
      </c>
    </row>
    <row r="314" spans="1:7" x14ac:dyDescent="0.3">
      <c r="B314" t="s">
        <v>1527</v>
      </c>
      <c r="C314" s="19">
        <v>10118.25</v>
      </c>
      <c r="D314" s="12">
        <v>1754</v>
      </c>
      <c r="E314" s="59">
        <f>_xlfn.PERCENTOF(Table14[[#This Row],[Pajamos]],[1]!_2025[[#Totals],[Pajamos]])</f>
        <v>4.2742446247718093E-4</v>
      </c>
      <c r="F314" s="59">
        <f>_xlfn.PERCENTOF(Table14[[#This Row],[Žiūrovų skaičius]],[1]!_2025[[#Totals],[Žiūrovų skaičius]])</f>
        <v>4.9107497824599439E-4</v>
      </c>
      <c r="G314" s="45">
        <v>45842</v>
      </c>
    </row>
    <row r="315" spans="1:7" x14ac:dyDescent="0.3">
      <c r="B315" t="s">
        <v>1528</v>
      </c>
      <c r="C315" s="19">
        <v>7235.5</v>
      </c>
      <c r="D315" s="12">
        <v>1104</v>
      </c>
      <c r="E315" s="59">
        <f>_xlfn.PERCENTOF(Table14[[#This Row],[Pajamos]],[1]!_2025[[#Totals],[Pajamos]])</f>
        <v>3.0564867425233045E-4</v>
      </c>
      <c r="F315" s="59">
        <f>_xlfn.PERCENTOF(Table14[[#This Row],[Žiūrovų skaičius]],[1]!_2025[[#Totals],[Žiūrovų skaičius]])</f>
        <v>3.0909166247638419E-4</v>
      </c>
      <c r="G315" s="45">
        <v>45786</v>
      </c>
    </row>
    <row r="316" spans="1:7" x14ac:dyDescent="0.3">
      <c r="B316" t="s">
        <v>1529</v>
      </c>
      <c r="C316" s="19">
        <v>6015.87</v>
      </c>
      <c r="D316" s="12">
        <v>959</v>
      </c>
      <c r="E316" s="59">
        <f>_xlfn.PERCENTOF(Table14[[#This Row],[Pajamos]],[1]!_2025[[#Totals],[Pajamos]])</f>
        <v>2.5412793725027532E-4</v>
      </c>
      <c r="F316" s="59">
        <f>_xlfn.PERCENTOF(Table14[[#This Row],[Žiūrovų skaičius]],[1]!_2025[[#Totals],[Žiūrovų skaičius]])</f>
        <v>2.6849538434316341E-4</v>
      </c>
      <c r="G316" s="45">
        <v>45695</v>
      </c>
    </row>
    <row r="317" spans="1:7" x14ac:dyDescent="0.3">
      <c r="B317" t="s">
        <v>1530</v>
      </c>
      <c r="C317" s="19">
        <v>3484.86</v>
      </c>
      <c r="D317" s="12">
        <v>473</v>
      </c>
      <c r="E317" s="59">
        <f>_xlfn.PERCENTOF(Table14[[#This Row],[Pajamos]],[1]!_2025[[#Totals],[Pajamos]])</f>
        <v>1.4721067499896018E-4</v>
      </c>
      <c r="F317" s="59">
        <f>_xlfn.PERCENTOF(Table14[[#This Row],[Žiūrovų skaičius]],[1]!_2025[[#Totals],[Žiūrovų skaičius]])</f>
        <v>1.3242785901388562E-4</v>
      </c>
      <c r="G317" s="45">
        <v>45947</v>
      </c>
    </row>
    <row r="318" spans="1:7" x14ac:dyDescent="0.3">
      <c r="B318" t="s">
        <v>1531</v>
      </c>
      <c r="C318" s="19">
        <v>416.41</v>
      </c>
      <c r="D318" s="12">
        <v>75</v>
      </c>
      <c r="E318" s="59">
        <f>_xlfn.PERCENTOF(Table14[[#This Row],[Pajamos]],[1]!_2025[[#Totals],[Pajamos]])</f>
        <v>1.7590375847614254E-5</v>
      </c>
      <c r="F318" s="59">
        <f>_xlfn.PERCENTOF(Table14[[#This Row],[Žiūrovų skaičius]],[1]!_2025[[#Totals],[Žiūrovų skaičius]])</f>
        <v>2.0998074896493488E-5</v>
      </c>
      <c r="G318" s="45">
        <v>45548</v>
      </c>
    </row>
    <row r="319" spans="1:7" x14ac:dyDescent="0.3">
      <c r="B319" t="s">
        <v>1532</v>
      </c>
      <c r="C319" s="19">
        <v>300</v>
      </c>
      <c r="D319" s="12">
        <v>60</v>
      </c>
      <c r="E319" s="59">
        <f>_xlfn.PERCENTOF(Table14[[#This Row],[Pajamos]],[1]!_2025[[#Totals],[Pajamos]])</f>
        <v>1.2672877102577449E-5</v>
      </c>
      <c r="F319" s="59">
        <f>_xlfn.PERCENTOF(Table14[[#This Row],[Žiūrovų skaičius]],[1]!_2025[[#Totals],[Žiūrovų skaičius]])</f>
        <v>1.679845991719479E-5</v>
      </c>
      <c r="G319" s="45">
        <v>44512</v>
      </c>
    </row>
    <row r="320" spans="1:7" x14ac:dyDescent="0.3">
      <c r="B320" t="s">
        <v>1533</v>
      </c>
      <c r="C320" s="19">
        <v>245.47000000000003</v>
      </c>
      <c r="D320" s="12">
        <v>59</v>
      </c>
      <c r="E320" s="59">
        <f>_xlfn.PERCENTOF(Table14[[#This Row],[Pajamos]],[1]!_2025[[#Totals],[Pajamos]])</f>
        <v>1.0369370474565622E-5</v>
      </c>
      <c r="F320" s="59">
        <f>_xlfn.PERCENTOF(Table14[[#This Row],[Žiūrovų skaičius]],[1]!_2025[[#Totals],[Žiūrovų skaičius]])</f>
        <v>1.6518485585241545E-5</v>
      </c>
      <c r="G320" s="45">
        <v>45583</v>
      </c>
    </row>
    <row r="321" spans="1:7" x14ac:dyDescent="0.3">
      <c r="B321" t="s">
        <v>1534</v>
      </c>
      <c r="C321" s="19">
        <v>243</v>
      </c>
      <c r="D321" s="12">
        <v>51</v>
      </c>
      <c r="E321" s="59">
        <f>_xlfn.PERCENTOF(Table14[[#This Row],[Pajamos]],[1]!_2025[[#Totals],[Pajamos]])</f>
        <v>1.0265030453087733E-5</v>
      </c>
      <c r="F321" s="59">
        <f>_xlfn.PERCENTOF(Table14[[#This Row],[Žiūrovų skaičius]],[1]!_2025[[#Totals],[Žiūrovų skaičius]])</f>
        <v>1.4278690929615573E-5</v>
      </c>
      <c r="G321" s="45">
        <v>45947</v>
      </c>
    </row>
    <row r="322" spans="1:7" x14ac:dyDescent="0.3">
      <c r="B322" t="s">
        <v>1535</v>
      </c>
      <c r="C322" s="19">
        <v>242</v>
      </c>
      <c r="D322" s="12">
        <v>49</v>
      </c>
      <c r="E322" s="59">
        <f>_xlfn.PERCENTOF(Table14[[#This Row],[Pajamos]],[1]!_2025[[#Totals],[Pajamos]])</f>
        <v>1.0222787529412476E-5</v>
      </c>
      <c r="F322" s="59">
        <f>_xlfn.PERCENTOF(Table14[[#This Row],[Žiūrovų skaičius]],[1]!_2025[[#Totals],[Žiūrovų skaičius]])</f>
        <v>1.371874226570908E-5</v>
      </c>
      <c r="G322" s="45">
        <v>45590</v>
      </c>
    </row>
    <row r="323" spans="1:7" x14ac:dyDescent="0.3">
      <c r="B323" t="s">
        <v>1536</v>
      </c>
      <c r="C323" s="19">
        <v>5.37</v>
      </c>
      <c r="D323" s="12">
        <v>1</v>
      </c>
      <c r="E323" s="59">
        <f>_xlfn.PERCENTOF(Table14[[#This Row],[Pajamos]],[1]!_2025[[#Totals],[Pajamos]])</f>
        <v>2.2684450013613636E-7</v>
      </c>
      <c r="F323" s="59">
        <f>_xlfn.PERCENTOF(Table14[[#This Row],[Žiūrovų skaičius]],[1]!_2025[[#Totals],[Žiūrovų skaičius]])</f>
        <v>2.7997433195324651E-7</v>
      </c>
      <c r="G323" s="45">
        <v>45156</v>
      </c>
    </row>
    <row r="324" spans="1:7" x14ac:dyDescent="0.3">
      <c r="A324" t="s">
        <v>1537</v>
      </c>
      <c r="B324">
        <f>COUNTA(B310:B323)</f>
        <v>14</v>
      </c>
      <c r="C324" s="19">
        <v>208843.90999999997</v>
      </c>
      <c r="D324" s="12">
        <v>31937</v>
      </c>
      <c r="E324" s="59">
        <f>_xlfn.PERCENTOF(Table14[[#This Row],[Pajamos]],[1]!_2025[[#Totals],[Pajamos]])</f>
        <v>8.8221773501724835E-3</v>
      </c>
      <c r="F324" s="59">
        <f>_xlfn.PERCENTOF(Table14[[#This Row],[Žiūrovų skaičius]],[1]!_2025[[#Totals],[Žiūrovų skaičius]])</f>
        <v>8.9415402395908346E-3</v>
      </c>
      <c r="G324" s="45"/>
    </row>
    <row r="325" spans="1:7" x14ac:dyDescent="0.3">
      <c r="A325" t="s">
        <v>205</v>
      </c>
      <c r="B325" t="s">
        <v>1538</v>
      </c>
      <c r="C325" s="19">
        <v>61881.48</v>
      </c>
      <c r="D325" s="12">
        <v>9769</v>
      </c>
      <c r="E325" s="59">
        <f>_xlfn.PERCENTOF(Table14[[#This Row],[Pajamos]],[1]!_2025[[#Totals],[Pajamos]])</f>
        <v>2.6140546365520149E-3</v>
      </c>
      <c r="F325" s="59">
        <f>_xlfn.PERCENTOF(Table14[[#This Row],[Žiūrovų skaičius]],[1]!_2025[[#Totals],[Žiūrovų skaičius]])</f>
        <v>2.7350692488512652E-3</v>
      </c>
      <c r="G325" s="45">
        <v>46010</v>
      </c>
    </row>
    <row r="326" spans="1:7" x14ac:dyDescent="0.3">
      <c r="B326" t="s">
        <v>1539</v>
      </c>
      <c r="C326" s="19">
        <v>48410.41</v>
      </c>
      <c r="D326" s="12">
        <v>7085</v>
      </c>
      <c r="E326" s="59">
        <f>_xlfn.PERCENTOF(Table14[[#This Row],[Pajamos]],[1]!_2025[[#Totals],[Pajamos]])</f>
        <v>2.0449972547179548E-3</v>
      </c>
      <c r="F326" s="59">
        <f>_xlfn.PERCENTOF(Table14[[#This Row],[Žiūrovų skaičius]],[1]!_2025[[#Totals],[Žiūrovų skaičius]])</f>
        <v>1.9836181418887515E-3</v>
      </c>
      <c r="G326" s="45">
        <v>45975</v>
      </c>
    </row>
    <row r="327" spans="1:7" x14ac:dyDescent="0.3">
      <c r="B327" t="s">
        <v>1540</v>
      </c>
      <c r="C327" s="19">
        <v>11119.953600000001</v>
      </c>
      <c r="D327" s="12">
        <v>1932</v>
      </c>
      <c r="E327" s="59">
        <f>_xlfn.PERCENTOF(Table14[[#This Row],[Pajamos]],[1]!_2025[[#Totals],[Pajamos]])</f>
        <v>4.6973935119721226E-4</v>
      </c>
      <c r="F327" s="59">
        <f>_xlfn.PERCENTOF(Table14[[#This Row],[Žiūrovų skaičius]],[1]!_2025[[#Totals],[Žiūrovų skaičius]])</f>
        <v>5.4091040933367234E-4</v>
      </c>
      <c r="G327" s="45">
        <v>45779</v>
      </c>
    </row>
    <row r="328" spans="1:7" x14ac:dyDescent="0.3">
      <c r="A328" t="s">
        <v>1541</v>
      </c>
      <c r="B328">
        <f>COUNTA(B325:B327)</f>
        <v>3</v>
      </c>
      <c r="C328" s="19">
        <v>121411.84360000001</v>
      </c>
      <c r="D328" s="12">
        <v>18786</v>
      </c>
      <c r="E328" s="59">
        <f>_xlfn.PERCENTOF(Table14[[#This Row],[Pajamos]],[1]!_2025[[#Totals],[Pajamos]])</f>
        <v>5.1287912424671815E-3</v>
      </c>
      <c r="F328" s="59">
        <f>_xlfn.PERCENTOF(Table14[[#This Row],[Žiūrovų skaičius]],[1]!_2025[[#Totals],[Žiūrovų skaičius]])</f>
        <v>5.2595978000736891E-3</v>
      </c>
      <c r="G328" s="45"/>
    </row>
    <row r="329" spans="1:7" x14ac:dyDescent="0.3">
      <c r="A329" t="s">
        <v>282</v>
      </c>
      <c r="B329" t="s">
        <v>1542</v>
      </c>
      <c r="C329" s="19">
        <v>30945.630000000005</v>
      </c>
      <c r="D329" s="12">
        <v>5273</v>
      </c>
      <c r="E329" s="59">
        <f>_xlfn.PERCENTOF(Table14[[#This Row],[Pajamos]],[1]!_2025[[#Totals],[Pajamos]])</f>
        <v>1.3072338861727796E-3</v>
      </c>
      <c r="F329" s="59">
        <f>_xlfn.PERCENTOF(Table14[[#This Row],[Žiūrovų skaičius]],[1]!_2025[[#Totals],[Žiūrovų skaičius]])</f>
        <v>1.476304652389469E-3</v>
      </c>
      <c r="G329" s="45">
        <v>45919</v>
      </c>
    </row>
    <row r="330" spans="1:7" x14ac:dyDescent="0.3">
      <c r="B330" t="s">
        <v>1543</v>
      </c>
      <c r="C330" s="19">
        <v>15965.400000000001</v>
      </c>
      <c r="D330" s="12">
        <v>2602</v>
      </c>
      <c r="E330" s="59">
        <f>_xlfn.PERCENTOF(Table14[[#This Row],[Pajamos]],[1]!_2025[[#Totals],[Pajamos]])</f>
        <v>6.7442517364496677E-4</v>
      </c>
      <c r="F330" s="59">
        <f>_xlfn.PERCENTOF(Table14[[#This Row],[Žiūrovų skaičius]],[1]!_2025[[#Totals],[Žiūrovų skaičius]])</f>
        <v>7.2849321174234748E-4</v>
      </c>
      <c r="G330" s="45">
        <v>45961</v>
      </c>
    </row>
    <row r="331" spans="1:7" x14ac:dyDescent="0.3">
      <c r="B331" t="s">
        <v>1544</v>
      </c>
      <c r="C331" s="19">
        <v>15233.75</v>
      </c>
      <c r="D331" s="12">
        <v>2461</v>
      </c>
      <c r="E331" s="59">
        <f>_xlfn.PERCENTOF(Table14[[#This Row],[Pajamos]],[1]!_2025[[#Totals],[Pajamos]])</f>
        <v>6.4351813853796402E-4</v>
      </c>
      <c r="F331" s="59">
        <f>_xlfn.PERCENTOF(Table14[[#This Row],[Žiūrovų skaičius]],[1]!_2025[[#Totals],[Žiūrovų skaičius]])</f>
        <v>6.8901683093693968E-4</v>
      </c>
      <c r="G331" s="45">
        <v>45709</v>
      </c>
    </row>
    <row r="332" spans="1:7" x14ac:dyDescent="0.3">
      <c r="B332" t="s">
        <v>1545</v>
      </c>
      <c r="C332" s="19">
        <v>14195.25</v>
      </c>
      <c r="D332" s="12">
        <v>2601</v>
      </c>
      <c r="E332" s="59">
        <f>_xlfn.PERCENTOF(Table14[[#This Row],[Pajamos]],[1]!_2025[[#Totals],[Pajamos]])</f>
        <v>5.9964886230120845E-4</v>
      </c>
      <c r="F332" s="59">
        <f>_xlfn.PERCENTOF(Table14[[#This Row],[Žiūrovų skaičius]],[1]!_2025[[#Totals],[Žiūrovų skaičius]])</f>
        <v>7.282132374103942E-4</v>
      </c>
      <c r="G332" s="45">
        <v>45688</v>
      </c>
    </row>
    <row r="333" spans="1:7" x14ac:dyDescent="0.3">
      <c r="B333" t="s">
        <v>1546</v>
      </c>
      <c r="C333" s="19">
        <v>11124.32</v>
      </c>
      <c r="D333" s="12">
        <v>1673</v>
      </c>
      <c r="E333" s="59">
        <f>_xlfn.PERCENTOF(Table14[[#This Row],[Pajamos]],[1]!_2025[[#Totals],[Pajamos]])</f>
        <v>4.699238006991479E-4</v>
      </c>
      <c r="F333" s="59">
        <f>_xlfn.PERCENTOF(Table14[[#This Row],[Žiūrovų skaičius]],[1]!_2025[[#Totals],[Žiūrovų skaičius]])</f>
        <v>4.6839705735778146E-4</v>
      </c>
      <c r="G333" s="45">
        <v>45786</v>
      </c>
    </row>
    <row r="334" spans="1:7" x14ac:dyDescent="0.3">
      <c r="B334" t="s">
        <v>1547</v>
      </c>
      <c r="C334" s="19">
        <v>6816.2000000000007</v>
      </c>
      <c r="D334" s="12">
        <v>1174</v>
      </c>
      <c r="E334" s="59">
        <f>_xlfn.PERCENTOF(Table14[[#This Row],[Pajamos]],[1]!_2025[[#Totals],[Pajamos]])</f>
        <v>2.8793621635529471E-4</v>
      </c>
      <c r="F334" s="59">
        <f>_xlfn.PERCENTOF(Table14[[#This Row],[Žiūrovų skaičius]],[1]!_2025[[#Totals],[Žiūrovų skaičius]])</f>
        <v>3.286898657131114E-4</v>
      </c>
      <c r="G334" s="45">
        <v>45884</v>
      </c>
    </row>
    <row r="335" spans="1:7" x14ac:dyDescent="0.3">
      <c r="B335" t="s">
        <v>1548</v>
      </c>
      <c r="C335" s="19">
        <v>4759.6000000000004</v>
      </c>
      <c r="D335" s="12">
        <v>993</v>
      </c>
      <c r="E335" s="59">
        <f>_xlfn.PERCENTOF(Table14[[#This Row],[Pajamos]],[1]!_2025[[#Totals],[Pajamos]])</f>
        <v>2.0105941952475878E-4</v>
      </c>
      <c r="F335" s="59">
        <f>_xlfn.PERCENTOF(Table14[[#This Row],[Žiūrovų skaičius]],[1]!_2025[[#Totals],[Žiūrovų skaičius]])</f>
        <v>2.7801451162957382E-4</v>
      </c>
      <c r="G335" s="45">
        <v>45933</v>
      </c>
    </row>
    <row r="336" spans="1:7" x14ac:dyDescent="0.3">
      <c r="B336" t="s">
        <v>1549</v>
      </c>
      <c r="C336" s="19">
        <v>4343.25</v>
      </c>
      <c r="D336" s="12">
        <v>678</v>
      </c>
      <c r="E336" s="59">
        <f>_xlfn.PERCENTOF(Table14[[#This Row],[Pajamos]],[1]!_2025[[#Totals],[Pajamos]])</f>
        <v>1.8347157825256502E-4</v>
      </c>
      <c r="F336" s="59">
        <f>_xlfn.PERCENTOF(Table14[[#This Row],[Žiūrovų skaičius]],[1]!_2025[[#Totals],[Žiūrovų skaičius]])</f>
        <v>1.8982259706430116E-4</v>
      </c>
      <c r="G336" s="45">
        <v>45856</v>
      </c>
    </row>
    <row r="337" spans="2:7" x14ac:dyDescent="0.3">
      <c r="B337" t="s">
        <v>1550</v>
      </c>
      <c r="C337" s="19">
        <v>1949.1200000000001</v>
      </c>
      <c r="D337" s="12">
        <v>288</v>
      </c>
      <c r="E337" s="59">
        <f>_xlfn.PERCENTOF(Table14[[#This Row],[Pajamos]],[1]!_2025[[#Totals],[Pajamos]])</f>
        <v>8.2336527393919192E-5</v>
      </c>
      <c r="F337" s="59">
        <f>_xlfn.PERCENTOF(Table14[[#This Row],[Žiūrovų skaičius]],[1]!_2025[[#Totals],[Žiūrovų skaičius]])</f>
        <v>8.0632607602535E-5</v>
      </c>
      <c r="G337" s="45">
        <v>45989</v>
      </c>
    </row>
    <row r="338" spans="2:7" x14ac:dyDescent="0.3">
      <c r="B338" t="s">
        <v>1551</v>
      </c>
      <c r="C338" s="19">
        <v>1883</v>
      </c>
      <c r="D338" s="12">
        <v>326</v>
      </c>
      <c r="E338" s="59">
        <f>_xlfn.PERCENTOF(Table14[[#This Row],[Pajamos]],[1]!_2025[[#Totals],[Pajamos]])</f>
        <v>7.9543425280511118E-5</v>
      </c>
      <c r="F338" s="59">
        <f>_xlfn.PERCENTOF(Table14[[#This Row],[Žiūrovų skaičius]],[1]!_2025[[#Totals],[Žiūrovų skaičius]])</f>
        <v>9.127163221675837E-5</v>
      </c>
      <c r="G338" s="45">
        <v>46003</v>
      </c>
    </row>
    <row r="339" spans="2:7" x14ac:dyDescent="0.3">
      <c r="B339" t="s">
        <v>1552</v>
      </c>
      <c r="C339" s="19">
        <v>1382</v>
      </c>
      <c r="D339" s="12">
        <v>301</v>
      </c>
      <c r="E339" s="59">
        <f>_xlfn.PERCENTOF(Table14[[#This Row],[Pajamos]],[1]!_2025[[#Totals],[Pajamos]])</f>
        <v>5.8379720519206783E-5</v>
      </c>
      <c r="F339" s="59">
        <f>_xlfn.PERCENTOF(Table14[[#This Row],[Žiūrovų skaičius]],[1]!_2025[[#Totals],[Žiūrovų skaičius]])</f>
        <v>8.4272273917927209E-5</v>
      </c>
      <c r="G339" s="45">
        <v>45940</v>
      </c>
    </row>
    <row r="340" spans="2:7" x14ac:dyDescent="0.3">
      <c r="B340" t="s">
        <v>1553</v>
      </c>
      <c r="C340" s="19">
        <v>1351</v>
      </c>
      <c r="D340" s="12">
        <v>382</v>
      </c>
      <c r="E340" s="59">
        <f>_xlfn.PERCENTOF(Table14[[#This Row],[Pajamos]],[1]!_2025[[#Totals],[Pajamos]])</f>
        <v>5.7070189885273779E-5</v>
      </c>
      <c r="F340" s="59">
        <f>_xlfn.PERCENTOF(Table14[[#This Row],[Žiūrovų skaičius]],[1]!_2025[[#Totals],[Žiūrovų skaičius]])</f>
        <v>1.0695019480614017E-4</v>
      </c>
      <c r="G340" s="45">
        <v>44883</v>
      </c>
    </row>
    <row r="341" spans="2:7" x14ac:dyDescent="0.3">
      <c r="B341" t="s">
        <v>1554</v>
      </c>
      <c r="C341" s="19">
        <v>1253</v>
      </c>
      <c r="D341" s="12">
        <v>334</v>
      </c>
      <c r="E341" s="59">
        <f>_xlfn.PERCENTOF(Table14[[#This Row],[Pajamos]],[1]!_2025[[#Totals],[Pajamos]])</f>
        <v>5.2930383365098479E-5</v>
      </c>
      <c r="F341" s="59">
        <f>_xlfn.PERCENTOF(Table14[[#This Row],[Žiūrovų skaičius]],[1]!_2025[[#Totals],[Žiūrovų skaičius]])</f>
        <v>9.3511426872384344E-5</v>
      </c>
      <c r="G341" s="45">
        <v>45317</v>
      </c>
    </row>
    <row r="342" spans="2:7" x14ac:dyDescent="0.3">
      <c r="B342" t="s">
        <v>1555</v>
      </c>
      <c r="C342" s="19">
        <v>1158</v>
      </c>
      <c r="D342" s="12">
        <v>349</v>
      </c>
      <c r="E342" s="59">
        <f>_xlfn.PERCENTOF(Table14[[#This Row],[Pajamos]],[1]!_2025[[#Totals],[Pajamos]])</f>
        <v>4.8917305615948956E-5</v>
      </c>
      <c r="F342" s="59">
        <f>_xlfn.PERCENTOF(Table14[[#This Row],[Žiūrovų skaičius]],[1]!_2025[[#Totals],[Žiūrovų skaičius]])</f>
        <v>9.7711041851683035E-5</v>
      </c>
      <c r="G342" s="45">
        <v>45625</v>
      </c>
    </row>
    <row r="343" spans="2:7" x14ac:dyDescent="0.3">
      <c r="B343" t="s">
        <v>1556</v>
      </c>
      <c r="C343" s="19">
        <v>1149.5</v>
      </c>
      <c r="D343" s="12">
        <v>220</v>
      </c>
      <c r="E343" s="59">
        <f>_xlfn.PERCENTOF(Table14[[#This Row],[Pajamos]],[1]!_2025[[#Totals],[Pajamos]])</f>
        <v>4.8558240764709261E-5</v>
      </c>
      <c r="F343" s="59">
        <f>_xlfn.PERCENTOF(Table14[[#This Row],[Žiūrovų skaičius]],[1]!_2025[[#Totals],[Žiūrovų skaičius]])</f>
        <v>6.1594353029714233E-5</v>
      </c>
      <c r="G343" s="45">
        <v>45660</v>
      </c>
    </row>
    <row r="344" spans="2:7" x14ac:dyDescent="0.3">
      <c r="B344" t="s">
        <v>1557</v>
      </c>
      <c r="C344" s="19">
        <v>858.5</v>
      </c>
      <c r="D344" s="12">
        <v>159</v>
      </c>
      <c r="E344" s="59">
        <f>_xlfn.PERCENTOF(Table14[[#This Row],[Pajamos]],[1]!_2025[[#Totals],[Pajamos]])</f>
        <v>3.6265549975209132E-5</v>
      </c>
      <c r="F344" s="59">
        <f>_xlfn.PERCENTOF(Table14[[#This Row],[Žiūrovų skaičius]],[1]!_2025[[#Totals],[Žiūrovų skaičius]])</f>
        <v>4.4515918780566198E-5</v>
      </c>
      <c r="G344" s="45">
        <v>45828</v>
      </c>
    </row>
    <row r="345" spans="2:7" x14ac:dyDescent="0.3">
      <c r="B345" t="s">
        <v>1558</v>
      </c>
      <c r="C345" s="19">
        <v>595</v>
      </c>
      <c r="D345" s="12">
        <v>105</v>
      </c>
      <c r="E345" s="59">
        <f>_xlfn.PERCENTOF(Table14[[#This Row],[Pajamos]],[1]!_2025[[#Totals],[Pajamos]])</f>
        <v>2.5134539586778606E-5</v>
      </c>
      <c r="F345" s="59">
        <f>_xlfn.PERCENTOF(Table14[[#This Row],[Žiūrovų skaičius]],[1]!_2025[[#Totals],[Žiūrovų skaičius]])</f>
        <v>2.9397304855090885E-5</v>
      </c>
      <c r="G345" s="45">
        <v>45191</v>
      </c>
    </row>
    <row r="346" spans="2:7" x14ac:dyDescent="0.3">
      <c r="B346" t="s">
        <v>1559</v>
      </c>
      <c r="C346" s="19">
        <v>504</v>
      </c>
      <c r="D346" s="12">
        <v>160</v>
      </c>
      <c r="E346" s="59">
        <f>_xlfn.PERCENTOF(Table14[[#This Row],[Pajamos]],[1]!_2025[[#Totals],[Pajamos]])</f>
        <v>2.1290433532330116E-5</v>
      </c>
      <c r="F346" s="59">
        <f>_xlfn.PERCENTOF(Table14[[#This Row],[Žiūrovų skaičius]],[1]!_2025[[#Totals],[Žiūrovų skaičius]])</f>
        <v>4.4795893112519447E-5</v>
      </c>
      <c r="G346" s="45">
        <v>45233</v>
      </c>
    </row>
    <row r="347" spans="2:7" x14ac:dyDescent="0.3">
      <c r="B347" t="s">
        <v>1560</v>
      </c>
      <c r="C347" s="19">
        <v>427</v>
      </c>
      <c r="D347" s="12">
        <v>103</v>
      </c>
      <c r="E347" s="59">
        <f>_xlfn.PERCENTOF(Table14[[#This Row],[Pajamos]],[1]!_2025[[#Totals],[Pajamos]])</f>
        <v>1.8037728409335236E-5</v>
      </c>
      <c r="F347" s="59">
        <f>_xlfn.PERCENTOF(Table14[[#This Row],[Žiūrovų skaičius]],[1]!_2025[[#Totals],[Žiūrovų skaičius]])</f>
        <v>2.8837356191184392E-5</v>
      </c>
      <c r="G347" s="45">
        <v>45352</v>
      </c>
    </row>
    <row r="348" spans="2:7" x14ac:dyDescent="0.3">
      <c r="B348" t="s">
        <v>1561</v>
      </c>
      <c r="C348" s="19">
        <v>324</v>
      </c>
      <c r="D348" s="12">
        <v>77</v>
      </c>
      <c r="E348" s="59">
        <f>_xlfn.PERCENTOF(Table14[[#This Row],[Pajamos]],[1]!_2025[[#Totals],[Pajamos]])</f>
        <v>1.3686707270783644E-5</v>
      </c>
      <c r="F348" s="59">
        <f>_xlfn.PERCENTOF(Table14[[#This Row],[Žiūrovų skaičius]],[1]!_2025[[#Totals],[Žiūrovų skaičius]])</f>
        <v>2.1558023560399982E-5</v>
      </c>
      <c r="G348" s="45">
        <v>44673</v>
      </c>
    </row>
    <row r="349" spans="2:7" x14ac:dyDescent="0.3">
      <c r="B349" t="s">
        <v>1562</v>
      </c>
      <c r="C349" s="19">
        <v>318</v>
      </c>
      <c r="D349" s="12">
        <v>159</v>
      </c>
      <c r="E349" s="59">
        <f>_xlfn.PERCENTOF(Table14[[#This Row],[Pajamos]],[1]!_2025[[#Totals],[Pajamos]])</f>
        <v>1.3433249728732097E-5</v>
      </c>
      <c r="F349" s="59">
        <f>_xlfn.PERCENTOF(Table14[[#This Row],[Žiūrovų skaičius]],[1]!_2025[[#Totals],[Žiūrovų skaičius]])</f>
        <v>4.4515918780566198E-5</v>
      </c>
      <c r="G349" s="45">
        <v>44694</v>
      </c>
    </row>
    <row r="350" spans="2:7" x14ac:dyDescent="0.3">
      <c r="B350" t="s">
        <v>1563</v>
      </c>
      <c r="C350" s="19">
        <v>300</v>
      </c>
      <c r="D350" s="12">
        <v>100</v>
      </c>
      <c r="E350" s="59">
        <f>_xlfn.PERCENTOF(Table14[[#This Row],[Pajamos]],[1]!_2025[[#Totals],[Pajamos]])</f>
        <v>1.2672877102577449E-5</v>
      </c>
      <c r="F350" s="59">
        <f>_xlfn.PERCENTOF(Table14[[#This Row],[Žiūrovų skaičius]],[1]!_2025[[#Totals],[Žiūrovų skaičius]])</f>
        <v>2.7997433195324653E-5</v>
      </c>
      <c r="G350" s="45">
        <v>45492</v>
      </c>
    </row>
    <row r="351" spans="2:7" x14ac:dyDescent="0.3">
      <c r="B351" t="s">
        <v>1564</v>
      </c>
      <c r="C351" s="19">
        <v>245</v>
      </c>
      <c r="D351" s="12">
        <v>49</v>
      </c>
      <c r="E351" s="59">
        <f>_xlfn.PERCENTOF(Table14[[#This Row],[Pajamos]],[1]!_2025[[#Totals],[Pajamos]])</f>
        <v>1.034951630043825E-5</v>
      </c>
      <c r="F351" s="59">
        <f>_xlfn.PERCENTOF(Table14[[#This Row],[Žiūrovų skaičius]],[1]!_2025[[#Totals],[Žiūrovų skaičius]])</f>
        <v>1.371874226570908E-5</v>
      </c>
      <c r="G351" s="45">
        <v>45569</v>
      </c>
    </row>
    <row r="352" spans="2:7" x14ac:dyDescent="0.3">
      <c r="B352" t="s">
        <v>1565</v>
      </c>
      <c r="C352" s="19">
        <v>205</v>
      </c>
      <c r="D352" s="12">
        <v>41</v>
      </c>
      <c r="E352" s="59">
        <f>_xlfn.PERCENTOF(Table14[[#This Row],[Pajamos]],[1]!_2025[[#Totals],[Pajamos]])</f>
        <v>8.6597993534279229E-6</v>
      </c>
      <c r="F352" s="59">
        <f>_xlfn.PERCENTOF(Table14[[#This Row],[Žiūrovų skaičius]],[1]!_2025[[#Totals],[Žiūrovų skaičius]])</f>
        <v>1.1478947610083108E-5</v>
      </c>
      <c r="G352" s="45">
        <v>44827</v>
      </c>
    </row>
    <row r="353" spans="1:7" x14ac:dyDescent="0.3">
      <c r="B353" t="s">
        <v>1566</v>
      </c>
      <c r="C353" s="19">
        <v>56</v>
      </c>
      <c r="D353" s="12">
        <v>14</v>
      </c>
      <c r="E353" s="59">
        <f>_xlfn.PERCENTOF(Table14[[#This Row],[Pajamos]],[1]!_2025[[#Totals],[Pajamos]])</f>
        <v>2.365603725814457E-6</v>
      </c>
      <c r="F353" s="59">
        <f>_xlfn.PERCENTOF(Table14[[#This Row],[Žiūrovų skaičius]],[1]!_2025[[#Totals],[Žiūrovų skaičius]])</f>
        <v>3.9196406473454517E-6</v>
      </c>
      <c r="G353" s="45">
        <v>44715</v>
      </c>
    </row>
    <row r="354" spans="1:7" x14ac:dyDescent="0.3">
      <c r="A354" t="s">
        <v>1567</v>
      </c>
      <c r="B354">
        <f>COUNTA(B329:B353)</f>
        <v>25</v>
      </c>
      <c r="C354" s="19">
        <v>117341.52000000002</v>
      </c>
      <c r="D354" s="12">
        <v>20622</v>
      </c>
      <c r="E354" s="59">
        <f>_xlfn.PERCENTOF(Table14[[#This Row],[Pajamos]],[1]!_2025[[#Totals],[Pajamos]])</f>
        <v>4.9568488732987803E-3</v>
      </c>
      <c r="F354" s="59">
        <f>_xlfn.PERCENTOF(Table14[[#This Row],[Žiūrovų skaičius]],[1]!_2025[[#Totals],[Žiūrovų skaičius]])</f>
        <v>5.7736306735398498E-3</v>
      </c>
      <c r="G354" s="45"/>
    </row>
    <row r="355" spans="1:7" x14ac:dyDescent="0.3">
      <c r="A355" t="s">
        <v>300</v>
      </c>
      <c r="B355" t="s">
        <v>1568</v>
      </c>
      <c r="C355" s="19">
        <v>27325.710000000003</v>
      </c>
      <c r="D355" s="12">
        <v>5495</v>
      </c>
      <c r="E355" s="59">
        <f>_xlfn.PERCENTOF(Table14[[#This Row],[Pajamos]],[1]!_2025[[#Totals],[Pajamos]])</f>
        <v>1.1543178819022389E-3</v>
      </c>
      <c r="F355" s="59">
        <f>_xlfn.PERCENTOF(Table14[[#This Row],[Žiūrovų skaičius]],[1]!_2025[[#Totals],[Žiūrovų skaičius]])</f>
        <v>1.5384589540830896E-3</v>
      </c>
      <c r="G355" s="45">
        <v>45786</v>
      </c>
    </row>
    <row r="356" spans="1:7" x14ac:dyDescent="0.3">
      <c r="B356" t="s">
        <v>1569</v>
      </c>
      <c r="C356" s="19">
        <v>8113.3899999999994</v>
      </c>
      <c r="D356" s="12">
        <v>1871</v>
      </c>
      <c r="E356" s="59">
        <f>_xlfn.PERCENTOF(Table14[[#This Row],[Pajamos]],[1]!_2025[[#Totals],[Pajamos]])</f>
        <v>3.4273331451760278E-4</v>
      </c>
      <c r="F356" s="59">
        <f>_xlfn.PERCENTOF(Table14[[#This Row],[Žiūrovų skaičius]],[1]!_2025[[#Totals],[Žiūrovų skaičius]])</f>
        <v>5.2383197508452429E-4</v>
      </c>
      <c r="G356" s="45">
        <v>45856</v>
      </c>
    </row>
    <row r="357" spans="1:7" x14ac:dyDescent="0.3">
      <c r="B357" t="s">
        <v>1570</v>
      </c>
      <c r="C357" s="19">
        <v>7724.67</v>
      </c>
      <c r="D357" s="12">
        <v>1029</v>
      </c>
      <c r="E357" s="59">
        <f>_xlfn.PERCENTOF(Table14[[#This Row],[Pajamos]],[1]!_2025[[#Totals],[Pajamos]])</f>
        <v>3.2631264522655647E-4</v>
      </c>
      <c r="F357" s="59">
        <f>_xlfn.PERCENTOF(Table14[[#This Row],[Žiūrovų skaičius]],[1]!_2025[[#Totals],[Žiūrovų skaičius]])</f>
        <v>2.8809358757989068E-4</v>
      </c>
      <c r="G357" s="45">
        <v>46017</v>
      </c>
    </row>
    <row r="358" spans="1:7" x14ac:dyDescent="0.3">
      <c r="B358" t="s">
        <v>1571</v>
      </c>
      <c r="C358" s="19">
        <v>7112.9</v>
      </c>
      <c r="D358" s="12">
        <v>1079</v>
      </c>
      <c r="E358" s="59">
        <f>_xlfn.PERCENTOF(Table14[[#This Row],[Pajamos]],[1]!_2025[[#Totals],[Pajamos]])</f>
        <v>3.0046969180974375E-4</v>
      </c>
      <c r="F358" s="59">
        <f>_xlfn.PERCENTOF(Table14[[#This Row],[Žiūrovų skaičius]],[1]!_2025[[#Totals],[Žiūrovų skaičius]])</f>
        <v>3.02092304177553E-4</v>
      </c>
      <c r="G358" s="45">
        <v>45842</v>
      </c>
    </row>
    <row r="359" spans="1:7" x14ac:dyDescent="0.3">
      <c r="B359" t="s">
        <v>1572</v>
      </c>
      <c r="C359" s="19">
        <v>5740.3</v>
      </c>
      <c r="D359" s="12">
        <v>953</v>
      </c>
      <c r="E359" s="59">
        <f>_xlfn.PERCENTOF(Table14[[#This Row],[Pajamos]],[1]!_2025[[#Totals],[Pajamos]])</f>
        <v>2.4248705477308445E-4</v>
      </c>
      <c r="F359" s="59">
        <f>_xlfn.PERCENTOF(Table14[[#This Row],[Žiūrovų skaičius]],[1]!_2025[[#Totals],[Žiūrovų skaičius]])</f>
        <v>2.6681553835144394E-4</v>
      </c>
      <c r="G359" s="45">
        <v>45940</v>
      </c>
    </row>
    <row r="360" spans="1:7" x14ac:dyDescent="0.3">
      <c r="B360" t="s">
        <v>1573</v>
      </c>
      <c r="C360" s="19">
        <v>5607.0499999999993</v>
      </c>
      <c r="D360" s="12">
        <v>1473</v>
      </c>
      <c r="E360" s="59">
        <f>_xlfn.PERCENTOF(Table14[[#This Row],[Pajamos]],[1]!_2025[[#Totals],[Pajamos]])</f>
        <v>2.3685818519335626E-4</v>
      </c>
      <c r="F360" s="59">
        <f>_xlfn.PERCENTOF(Table14[[#This Row],[Žiūrovų skaičius]],[1]!_2025[[#Totals],[Žiūrovų skaičius]])</f>
        <v>4.1240219096713211E-4</v>
      </c>
      <c r="G360" s="45">
        <v>45884</v>
      </c>
    </row>
    <row r="361" spans="1:7" x14ac:dyDescent="0.3">
      <c r="B361" t="s">
        <v>1574</v>
      </c>
      <c r="C361" s="19">
        <v>4319.09</v>
      </c>
      <c r="D361" s="12">
        <v>716</v>
      </c>
      <c r="E361" s="59">
        <f>_xlfn.PERCENTOF(Table14[[#This Row],[Pajamos]],[1]!_2025[[#Totals],[Pajamos]])</f>
        <v>1.8245098921657079E-4</v>
      </c>
      <c r="F361" s="59">
        <f>_xlfn.PERCENTOF(Table14[[#This Row],[Žiūrovų skaičius]],[1]!_2025[[#Totals],[Žiūrovų skaičius]])</f>
        <v>2.004616216785245E-4</v>
      </c>
      <c r="G361" s="45">
        <v>45807</v>
      </c>
    </row>
    <row r="362" spans="1:7" x14ac:dyDescent="0.3">
      <c r="B362" t="s">
        <v>1575</v>
      </c>
      <c r="C362" s="19">
        <v>3918.75</v>
      </c>
      <c r="D362" s="12">
        <v>537</v>
      </c>
      <c r="E362" s="59">
        <f>_xlfn.PERCENTOF(Table14[[#This Row],[Pajamos]],[1]!_2025[[#Totals],[Pajamos]])</f>
        <v>1.6553945715241792E-4</v>
      </c>
      <c r="F362" s="59">
        <f>_xlfn.PERCENTOF(Table14[[#This Row],[Žiūrovų skaičius]],[1]!_2025[[#Totals],[Žiūrovų skaičius]])</f>
        <v>1.5034621625889338E-4</v>
      </c>
      <c r="G362" s="45">
        <v>45611</v>
      </c>
    </row>
    <row r="363" spans="1:7" x14ac:dyDescent="0.3">
      <c r="B363" t="s">
        <v>1576</v>
      </c>
      <c r="C363" s="19">
        <v>3607</v>
      </c>
      <c r="D363" s="12">
        <v>811</v>
      </c>
      <c r="E363" s="59">
        <f>_xlfn.PERCENTOF(Table14[[#This Row],[Pajamos]],[1]!_2025[[#Totals],[Pajamos]])</f>
        <v>1.5237022569665619E-4</v>
      </c>
      <c r="F363" s="59">
        <f>_xlfn.PERCENTOF(Table14[[#This Row],[Žiūrovų skaičius]],[1]!_2025[[#Totals],[Žiūrovų skaičius]])</f>
        <v>2.2705918321408293E-4</v>
      </c>
      <c r="G363" s="45">
        <v>45954</v>
      </c>
    </row>
    <row r="364" spans="1:7" x14ac:dyDescent="0.3">
      <c r="B364" t="s">
        <v>1577</v>
      </c>
      <c r="C364" s="19">
        <v>3313.04</v>
      </c>
      <c r="D364" s="12">
        <v>777</v>
      </c>
      <c r="E364" s="59">
        <f>_xlfn.PERCENTOF(Table14[[#This Row],[Pajamos]],[1]!_2025[[#Totals],[Pajamos]])</f>
        <v>1.3995249585307731E-4</v>
      </c>
      <c r="F364" s="59">
        <f>_xlfn.PERCENTOF(Table14[[#This Row],[Žiūrovų skaičius]],[1]!_2025[[#Totals],[Žiūrovų skaičius]])</f>
        <v>2.1754005592767255E-4</v>
      </c>
      <c r="G364" s="45">
        <v>45751</v>
      </c>
    </row>
    <row r="365" spans="1:7" x14ac:dyDescent="0.3">
      <c r="B365" t="s">
        <v>1578</v>
      </c>
      <c r="C365" s="19">
        <v>3056.95</v>
      </c>
      <c r="D365" s="12">
        <v>567</v>
      </c>
      <c r="E365" s="59">
        <f>_xlfn.PERCENTOF(Table14[[#This Row],[Pajamos]],[1]!_2025[[#Totals],[Pajamos]])</f>
        <v>1.2913450552908044E-4</v>
      </c>
      <c r="F365" s="59">
        <f>_xlfn.PERCENTOF(Table14[[#This Row],[Žiūrovų skaičius]],[1]!_2025[[#Totals],[Žiūrovų skaičius]])</f>
        <v>1.5874544621749079E-4</v>
      </c>
      <c r="G365" s="45">
        <v>45828</v>
      </c>
    </row>
    <row r="366" spans="1:7" x14ac:dyDescent="0.3">
      <c r="B366" t="s">
        <v>1579</v>
      </c>
      <c r="C366" s="19">
        <v>2165.1999999999998</v>
      </c>
      <c r="D366" s="12">
        <v>476</v>
      </c>
      <c r="E366" s="59">
        <f>_xlfn.PERCENTOF(Table14[[#This Row],[Pajamos]],[1]!_2025[[#Totals],[Pajamos]])</f>
        <v>9.1464378341668965E-5</v>
      </c>
      <c r="F366" s="59">
        <f>_xlfn.PERCENTOF(Table14[[#This Row],[Žiūrovų skaičius]],[1]!_2025[[#Totals],[Žiūrovų skaičius]])</f>
        <v>1.3326778200974535E-4</v>
      </c>
      <c r="G366" s="45">
        <v>45618</v>
      </c>
    </row>
    <row r="367" spans="1:7" x14ac:dyDescent="0.3">
      <c r="B367" t="s">
        <v>1580</v>
      </c>
      <c r="C367" s="19">
        <v>1927.21</v>
      </c>
      <c r="D367" s="12">
        <v>340</v>
      </c>
      <c r="E367" s="59">
        <f>_xlfn.PERCENTOF(Table14[[#This Row],[Pajamos]],[1]!_2025[[#Totals],[Pajamos]])</f>
        <v>8.1410984936194285E-5</v>
      </c>
      <c r="F367" s="59">
        <f>_xlfn.PERCENTOF(Table14[[#This Row],[Žiūrovų skaičius]],[1]!_2025[[#Totals],[Žiūrovų skaičius]])</f>
        <v>9.519127286410382E-5</v>
      </c>
      <c r="G367" s="45">
        <v>45960</v>
      </c>
    </row>
    <row r="368" spans="1:7" x14ac:dyDescent="0.3">
      <c r="B368" t="s">
        <v>1581</v>
      </c>
      <c r="C368" s="19">
        <v>1367</v>
      </c>
      <c r="D368" s="12">
        <v>214</v>
      </c>
      <c r="E368" s="59">
        <f>_xlfn.PERCENTOF(Table14[[#This Row],[Pajamos]],[1]!_2025[[#Totals],[Pajamos]])</f>
        <v>5.774607666407791E-5</v>
      </c>
      <c r="F368" s="59">
        <f>_xlfn.PERCENTOF(Table14[[#This Row],[Žiūrovų skaičius]],[1]!_2025[[#Totals],[Žiūrovų skaičius]])</f>
        <v>5.9914507037994757E-5</v>
      </c>
      <c r="G368" s="45">
        <v>45646</v>
      </c>
    </row>
    <row r="369" spans="1:7" x14ac:dyDescent="0.3">
      <c r="A369" t="s">
        <v>1582</v>
      </c>
      <c r="B369">
        <f>COUNTA(B355:B368)</f>
        <v>14</v>
      </c>
      <c r="C369" s="19">
        <v>85298.26</v>
      </c>
      <c r="D369" s="12">
        <v>16338</v>
      </c>
      <c r="E369" s="59">
        <f>_xlfn.PERCENTOF(Table14[[#This Row],[Pajamos]],[1]!_2025[[#Totals],[Pajamos]])</f>
        <v>3.6032478868123262E-3</v>
      </c>
      <c r="F369" s="59">
        <f>_xlfn.PERCENTOF(Table14[[#This Row],[Žiūrovų skaičius]],[1]!_2025[[#Totals],[Žiūrovų skaičius]])</f>
        <v>4.5742206354521418E-3</v>
      </c>
      <c r="G369" s="45"/>
    </row>
    <row r="370" spans="1:7" x14ac:dyDescent="0.3">
      <c r="A370" t="s">
        <v>179</v>
      </c>
      <c r="B370" t="s">
        <v>1583</v>
      </c>
      <c r="C370" s="19">
        <v>74571.899999999994</v>
      </c>
      <c r="D370" s="12">
        <v>11701</v>
      </c>
      <c r="E370" s="59">
        <f>_xlfn.PERCENTOF(Table14[[#This Row],[Pajamos]],[1]!_2025[[#Totals],[Pajamos]])</f>
        <v>3.1501350800189841E-3</v>
      </c>
      <c r="F370" s="59">
        <f>_xlfn.PERCENTOF(Table14[[#This Row],[Žiūrovų skaičius]],[1]!_2025[[#Totals],[Žiūrovų skaičius]])</f>
        <v>3.2759796581849376E-3</v>
      </c>
      <c r="G370" s="45">
        <v>45919</v>
      </c>
    </row>
    <row r="371" spans="1:7" x14ac:dyDescent="0.3">
      <c r="B371" t="s">
        <v>1584</v>
      </c>
      <c r="C371" s="19">
        <v>40</v>
      </c>
      <c r="D371" s="12">
        <v>8</v>
      </c>
      <c r="E371" s="59">
        <f>_xlfn.PERCENTOF(Table14[[#This Row],[Pajamos]],[1]!_2025[[#Totals],[Pajamos]])</f>
        <v>1.6897169470103265E-6</v>
      </c>
      <c r="F371" s="59">
        <f>_xlfn.PERCENTOF(Table14[[#This Row],[Žiūrovų skaičius]],[1]!_2025[[#Totals],[Žiūrovų skaičius]])</f>
        <v>2.2397946556259721E-6</v>
      </c>
      <c r="G371" s="45">
        <v>44071</v>
      </c>
    </row>
    <row r="372" spans="1:7" x14ac:dyDescent="0.3">
      <c r="B372" t="s">
        <v>1585</v>
      </c>
      <c r="C372" s="19">
        <v>30.5</v>
      </c>
      <c r="D372" s="12">
        <v>9</v>
      </c>
      <c r="E372" s="59">
        <f>_xlfn.PERCENTOF(Table14[[#This Row],[Pajamos]],[1]!_2025[[#Totals],[Pajamos]])</f>
        <v>1.2884091720953741E-6</v>
      </c>
      <c r="F372" s="59">
        <f>_xlfn.PERCENTOF(Table14[[#This Row],[Žiūrovų skaičius]],[1]!_2025[[#Totals],[Žiūrovų skaičius]])</f>
        <v>2.5197689875792188E-6</v>
      </c>
      <c r="G372" s="45">
        <v>45443</v>
      </c>
    </row>
    <row r="373" spans="1:7" x14ac:dyDescent="0.3">
      <c r="A373" t="s">
        <v>1586</v>
      </c>
      <c r="B373">
        <f>COUNTA(B370:B372)</f>
        <v>3</v>
      </c>
      <c r="C373" s="19">
        <v>74642.399999999994</v>
      </c>
      <c r="D373" s="12">
        <v>11718</v>
      </c>
      <c r="E373" s="59">
        <f>_xlfn.PERCENTOF(Table14[[#This Row],[Pajamos]],[1]!_2025[[#Totals],[Pajamos]])</f>
        <v>3.1531132061380896E-3</v>
      </c>
      <c r="F373" s="59">
        <f>_xlfn.PERCENTOF(Table14[[#This Row],[Žiūrovų skaičius]],[1]!_2025[[#Totals],[Žiūrovų skaičius]])</f>
        <v>3.2807392218281426E-3</v>
      </c>
      <c r="G373" s="45"/>
    </row>
    <row r="374" spans="1:7" x14ac:dyDescent="0.3">
      <c r="A374" t="s">
        <v>246</v>
      </c>
      <c r="B374" t="s">
        <v>1587</v>
      </c>
      <c r="C374" s="19">
        <v>40648</v>
      </c>
      <c r="D374" s="12">
        <v>6212</v>
      </c>
      <c r="E374" s="59">
        <f>_xlfn.PERCENTOF(Table14[[#This Row],[Pajamos]],[1]!_2025[[#Totals],[Pajamos]])</f>
        <v>1.7170903615518938E-3</v>
      </c>
      <c r="F374" s="59">
        <f>_xlfn.PERCENTOF(Table14[[#This Row],[Žiūrovų skaičius]],[1]!_2025[[#Totals],[Žiūrovų skaičius]])</f>
        <v>1.7392005500935675E-3</v>
      </c>
      <c r="G374" s="45">
        <v>45989</v>
      </c>
    </row>
    <row r="375" spans="1:7" x14ac:dyDescent="0.3">
      <c r="A375" t="s">
        <v>1588</v>
      </c>
      <c r="B375">
        <f>COUNTA(B374)</f>
        <v>1</v>
      </c>
      <c r="C375" s="19">
        <v>40648</v>
      </c>
      <c r="D375" s="12">
        <v>6212</v>
      </c>
      <c r="E375" s="59">
        <f>_xlfn.PERCENTOF(Table14[[#This Row],[Pajamos]],[1]!_2025[[#Totals],[Pajamos]])</f>
        <v>1.7170903615518938E-3</v>
      </c>
      <c r="F375" s="59">
        <f>_xlfn.PERCENTOF(Table14[[#This Row],[Žiūrovų skaičius]],[1]!_2025[[#Totals],[Žiūrovų skaičius]])</f>
        <v>1.7392005500935675E-3</v>
      </c>
      <c r="G375" s="45"/>
    </row>
    <row r="376" spans="1:7" x14ac:dyDescent="0.3">
      <c r="A376" t="s">
        <v>252</v>
      </c>
      <c r="B376" t="s">
        <v>1589</v>
      </c>
      <c r="C376" s="19">
        <v>39012</v>
      </c>
      <c r="D376" s="12">
        <v>6277</v>
      </c>
      <c r="E376" s="59">
        <f>_xlfn.PERCENTOF(Table14[[#This Row],[Pajamos]],[1]!_2025[[#Totals],[Pajamos]])</f>
        <v>1.6479809384191714E-3</v>
      </c>
      <c r="F376" s="59">
        <f>_xlfn.PERCENTOF(Table14[[#This Row],[Žiūrovų skaičius]],[1]!_2025[[#Totals],[Žiūrovų skaičius]])</f>
        <v>1.7573988816705285E-3</v>
      </c>
      <c r="G376" s="45">
        <v>45975</v>
      </c>
    </row>
    <row r="377" spans="1:7" x14ac:dyDescent="0.3">
      <c r="A377" t="s">
        <v>1590</v>
      </c>
      <c r="B377">
        <f>COUNTA(B376)</f>
        <v>1</v>
      </c>
      <c r="C377" s="19">
        <v>39012</v>
      </c>
      <c r="D377" s="12">
        <v>6277</v>
      </c>
      <c r="E377" s="59">
        <f>_xlfn.PERCENTOF(Table14[[#This Row],[Pajamos]],[1]!_2025[[#Totals],[Pajamos]])</f>
        <v>1.6479809384191714E-3</v>
      </c>
      <c r="F377" s="59">
        <f>_xlfn.PERCENTOF(Table14[[#This Row],[Žiūrovų skaičius]],[1]!_2025[[#Totals],[Žiūrovų skaičius]])</f>
        <v>1.7573988816705285E-3</v>
      </c>
      <c r="G377" s="45"/>
    </row>
    <row r="378" spans="1:7" x14ac:dyDescent="0.3">
      <c r="A378" t="s">
        <v>431</v>
      </c>
      <c r="B378" t="s">
        <v>1591</v>
      </c>
      <c r="C378" s="19">
        <v>9513</v>
      </c>
      <c r="D378" s="12">
        <v>2314</v>
      </c>
      <c r="E378" s="59">
        <f>_xlfn.PERCENTOF(Table14[[#This Row],[Pajamos]],[1]!_2025[[#Totals],[Pajamos]])</f>
        <v>4.018569329227309E-4</v>
      </c>
      <c r="F378" s="59">
        <f>_xlfn.PERCENTOF(Table14[[#This Row],[Žiūrovų skaičius]],[1]!_2025[[#Totals],[Žiūrovų skaičius]])</f>
        <v>6.478606041398125E-4</v>
      </c>
      <c r="G378" s="45">
        <v>45592</v>
      </c>
    </row>
    <row r="379" spans="1:7" x14ac:dyDescent="0.3">
      <c r="B379" t="s">
        <v>1592</v>
      </c>
      <c r="C379" s="19">
        <v>5257</v>
      </c>
      <c r="D379" s="12">
        <v>1173</v>
      </c>
      <c r="E379" s="59">
        <f>_xlfn.PERCENTOF(Table14[[#This Row],[Pajamos]],[1]!_2025[[#Totals],[Pajamos]])</f>
        <v>2.2207104976083216E-4</v>
      </c>
      <c r="F379" s="59">
        <f>_xlfn.PERCENTOF(Table14[[#This Row],[Žiūrovų skaičius]],[1]!_2025[[#Totals],[Žiūrovų skaičius]])</f>
        <v>3.2840989138115817E-4</v>
      </c>
      <c r="G379" s="45">
        <v>44807</v>
      </c>
    </row>
    <row r="380" spans="1:7" x14ac:dyDescent="0.3">
      <c r="B380" t="s">
        <v>1593</v>
      </c>
      <c r="C380" s="19">
        <v>2169.5</v>
      </c>
      <c r="D380" s="12">
        <v>706</v>
      </c>
      <c r="E380" s="59">
        <f>_xlfn.PERCENTOF(Table14[[#This Row],[Pajamos]],[1]!_2025[[#Totals],[Pajamos]])</f>
        <v>9.1646022913472589E-5</v>
      </c>
      <c r="F380" s="59">
        <f>_xlfn.PERCENTOF(Table14[[#This Row],[Žiūrovų skaičius]],[1]!_2025[[#Totals],[Žiūrovų skaičius]])</f>
        <v>1.9766187835899206E-4</v>
      </c>
      <c r="G380" s="45">
        <v>44302</v>
      </c>
    </row>
    <row r="381" spans="1:7" x14ac:dyDescent="0.3">
      <c r="B381" t="s">
        <v>1594</v>
      </c>
      <c r="C381" s="19">
        <v>1979</v>
      </c>
      <c r="D381" s="12">
        <v>503</v>
      </c>
      <c r="E381" s="59">
        <f>_xlfn.PERCENTOF(Table14[[#This Row],[Pajamos]],[1]!_2025[[#Totals],[Pajamos]])</f>
        <v>8.3598745953335907E-5</v>
      </c>
      <c r="F381" s="59">
        <f>_xlfn.PERCENTOF(Table14[[#This Row],[Žiūrovų skaičius]],[1]!_2025[[#Totals],[Žiūrovų skaičius]])</f>
        <v>1.40827088972483E-4</v>
      </c>
      <c r="G381" s="45">
        <v>45931</v>
      </c>
    </row>
    <row r="382" spans="1:7" x14ac:dyDescent="0.3">
      <c r="B382" t="s">
        <v>1595</v>
      </c>
      <c r="C382" s="19">
        <v>1734</v>
      </c>
      <c r="D382" s="12">
        <v>494</v>
      </c>
      <c r="E382" s="59">
        <f>_xlfn.PERCENTOF(Table14[[#This Row],[Pajamos]],[1]!_2025[[#Totals],[Pajamos]])</f>
        <v>7.3249229652897654E-5</v>
      </c>
      <c r="F382" s="59">
        <f>_xlfn.PERCENTOF(Table14[[#This Row],[Žiūrovų skaičius]],[1]!_2025[[#Totals],[Žiūrovų skaičius]])</f>
        <v>1.3830731998490378E-4</v>
      </c>
      <c r="G382" s="45">
        <v>45564</v>
      </c>
    </row>
    <row r="383" spans="1:7" x14ac:dyDescent="0.3">
      <c r="B383" t="s">
        <v>1596</v>
      </c>
      <c r="C383" s="19">
        <v>1511</v>
      </c>
      <c r="D383" s="12">
        <v>382</v>
      </c>
      <c r="E383" s="59">
        <f>_xlfn.PERCENTOF(Table14[[#This Row],[Pajamos]],[1]!_2025[[#Totals],[Pajamos]])</f>
        <v>6.3829057673315086E-5</v>
      </c>
      <c r="F383" s="59">
        <f>_xlfn.PERCENTOF(Table14[[#This Row],[Žiūrovų skaičius]],[1]!_2025[[#Totals],[Žiūrovų skaičius]])</f>
        <v>1.0695019480614017E-4</v>
      </c>
      <c r="G383" s="45">
        <v>45955</v>
      </c>
    </row>
    <row r="384" spans="1:7" x14ac:dyDescent="0.3">
      <c r="B384" t="s">
        <v>1597</v>
      </c>
      <c r="C384" s="19">
        <v>1499</v>
      </c>
      <c r="D384" s="12">
        <v>375</v>
      </c>
      <c r="E384" s="59">
        <f>_xlfn.PERCENTOF(Table14[[#This Row],[Pajamos]],[1]!_2025[[#Totals],[Pajamos]])</f>
        <v>6.3322142589211991E-5</v>
      </c>
      <c r="F384" s="59">
        <f>_xlfn.PERCENTOF(Table14[[#This Row],[Žiūrovų skaičius]],[1]!_2025[[#Totals],[Žiūrovų skaičius]])</f>
        <v>1.0499037448246745E-4</v>
      </c>
      <c r="G384" s="45">
        <v>45214</v>
      </c>
    </row>
    <row r="385" spans="1:7" x14ac:dyDescent="0.3">
      <c r="B385" t="s">
        <v>1598</v>
      </c>
      <c r="C385" s="19">
        <v>908</v>
      </c>
      <c r="D385" s="12">
        <v>214</v>
      </c>
      <c r="E385" s="59">
        <f>_xlfn.PERCENTOF(Table14[[#This Row],[Pajamos]],[1]!_2025[[#Totals],[Pajamos]])</f>
        <v>3.8356574697134414E-5</v>
      </c>
      <c r="F385" s="59">
        <f>_xlfn.PERCENTOF(Table14[[#This Row],[Žiūrovų skaičius]],[1]!_2025[[#Totals],[Žiūrovų skaičius]])</f>
        <v>5.9914507037994757E-5</v>
      </c>
      <c r="G385" s="45">
        <v>45371</v>
      </c>
    </row>
    <row r="386" spans="1:7" x14ac:dyDescent="0.3">
      <c r="B386" t="s">
        <v>1599</v>
      </c>
      <c r="C386" s="19">
        <v>807</v>
      </c>
      <c r="D386" s="12">
        <v>198</v>
      </c>
      <c r="E386" s="59">
        <f>_xlfn.PERCENTOF(Table14[[#This Row],[Pajamos]],[1]!_2025[[#Totals],[Pajamos]])</f>
        <v>3.4090039405933337E-5</v>
      </c>
      <c r="F386" s="59">
        <f>_xlfn.PERCENTOF(Table14[[#This Row],[Žiūrovų skaičius]],[1]!_2025[[#Totals],[Žiūrovų skaičius]])</f>
        <v>5.543491772674281E-5</v>
      </c>
      <c r="G386" s="45">
        <v>44080</v>
      </c>
    </row>
    <row r="387" spans="1:7" x14ac:dyDescent="0.3">
      <c r="B387" t="s">
        <v>1600</v>
      </c>
      <c r="C387" s="19">
        <v>684</v>
      </c>
      <c r="D387" s="12">
        <v>206</v>
      </c>
      <c r="E387" s="59">
        <f>_xlfn.PERCENTOF(Table14[[#This Row],[Pajamos]],[1]!_2025[[#Totals],[Pajamos]])</f>
        <v>2.8894159793876585E-5</v>
      </c>
      <c r="F387" s="59">
        <f>_xlfn.PERCENTOF(Table14[[#This Row],[Žiūrovų skaičius]],[1]!_2025[[#Totals],[Žiūrovų skaičius]])</f>
        <v>5.7674712382368783E-5</v>
      </c>
      <c r="G387" s="45">
        <v>44716</v>
      </c>
    </row>
    <row r="388" spans="1:7" x14ac:dyDescent="0.3">
      <c r="B388" t="s">
        <v>1601</v>
      </c>
      <c r="C388" s="19">
        <v>495</v>
      </c>
      <c r="D388" s="12">
        <v>93</v>
      </c>
      <c r="E388" s="59">
        <f>_xlfn.PERCENTOF(Table14[[#This Row],[Pajamos]],[1]!_2025[[#Totals],[Pajamos]])</f>
        <v>2.0910247219252791E-5</v>
      </c>
      <c r="F388" s="59">
        <f>_xlfn.PERCENTOF(Table14[[#This Row],[Žiūrovų skaičius]],[1]!_2025[[#Totals],[Žiūrovų skaičius]])</f>
        <v>2.6037612871651928E-5</v>
      </c>
      <c r="G388" s="45">
        <v>44707</v>
      </c>
    </row>
    <row r="389" spans="1:7" x14ac:dyDescent="0.3">
      <c r="B389" t="s">
        <v>1602</v>
      </c>
      <c r="C389" s="19">
        <v>408</v>
      </c>
      <c r="D389" s="12">
        <v>96</v>
      </c>
      <c r="E389" s="59">
        <f>_xlfn.PERCENTOF(Table14[[#This Row],[Pajamos]],[1]!_2025[[#Totals],[Pajamos]])</f>
        <v>1.7235112859505331E-5</v>
      </c>
      <c r="F389" s="59">
        <f>_xlfn.PERCENTOF(Table14[[#This Row],[Žiūrovų skaičius]],[1]!_2025[[#Totals],[Žiūrovų skaičius]])</f>
        <v>2.6877535867511667E-5</v>
      </c>
      <c r="G389" s="45">
        <v>44493</v>
      </c>
    </row>
    <row r="390" spans="1:7" x14ac:dyDescent="0.3">
      <c r="A390" t="s">
        <v>1603</v>
      </c>
      <c r="B390">
        <f>COUNTA(B378:B389)</f>
        <v>12</v>
      </c>
      <c r="C390" s="19">
        <v>26964.5</v>
      </c>
      <c r="D390" s="12">
        <v>6754</v>
      </c>
      <c r="E390" s="59">
        <f>_xlfn.PERCENTOF(Table14[[#This Row],[Pajamos]],[1]!_2025[[#Totals],[Pajamos]])</f>
        <v>1.1390593154414989E-3</v>
      </c>
      <c r="F390" s="59">
        <f>_xlfn.PERCENTOF(Table14[[#This Row],[Žiūrovų skaičius]],[1]!_2025[[#Totals],[Žiūrovų skaičius]])</f>
        <v>1.8909466380122269E-3</v>
      </c>
      <c r="G390" s="45"/>
    </row>
    <row r="391" spans="1:7" x14ac:dyDescent="0.3">
      <c r="A391" t="s">
        <v>313</v>
      </c>
      <c r="B391" t="s">
        <v>1604</v>
      </c>
      <c r="C391" s="19">
        <v>23819.33</v>
      </c>
      <c r="D391" s="12">
        <v>3437</v>
      </c>
      <c r="E391" s="59">
        <f>_xlfn.PERCENTOF(Table14[[#This Row],[Pajamos]],[1]!_2025[[#Totals],[Pajamos]])</f>
        <v>1.0061981391857871E-3</v>
      </c>
      <c r="F391" s="59">
        <f>_xlfn.PERCENTOF(Table14[[#This Row],[Žiūrovų skaičius]],[1]!_2025[[#Totals],[Žiūrovų skaičius]])</f>
        <v>9.6227177892330834E-4</v>
      </c>
      <c r="G391" s="45">
        <v>45695</v>
      </c>
    </row>
    <row r="392" spans="1:7" x14ac:dyDescent="0.3">
      <c r="A392" t="s">
        <v>1605</v>
      </c>
      <c r="B392">
        <f>COUNTA(B391)</f>
        <v>1</v>
      </c>
      <c r="C392" s="19">
        <v>23819.33</v>
      </c>
      <c r="D392" s="12">
        <v>3437</v>
      </c>
      <c r="E392" s="59">
        <f>_xlfn.PERCENTOF(Table14[[#This Row],[Pajamos]],[1]!_2025[[#Totals],[Pajamos]])</f>
        <v>1.0061981391857871E-3</v>
      </c>
      <c r="F392" s="59">
        <f>_xlfn.PERCENTOF(Table14[[#This Row],[Žiūrovų skaičius]],[1]!_2025[[#Totals],[Žiūrovų skaičius]])</f>
        <v>9.6227177892330834E-4</v>
      </c>
      <c r="G392" s="45"/>
    </row>
    <row r="393" spans="1:7" x14ac:dyDescent="0.3">
      <c r="A393" t="s">
        <v>439</v>
      </c>
      <c r="B393" t="s">
        <v>1606</v>
      </c>
      <c r="C393" s="19">
        <v>9150.84</v>
      </c>
      <c r="D393" s="12">
        <v>1890</v>
      </c>
      <c r="E393" s="59">
        <f>_xlfn.PERCENTOF(Table14[[#This Row],[Pajamos]],[1]!_2025[[#Totals],[Pajamos]])</f>
        <v>3.8655823568449943E-4</v>
      </c>
      <c r="F393" s="59">
        <f>_xlfn.PERCENTOF(Table14[[#This Row],[Žiūrovų skaičius]],[1]!_2025[[#Totals],[Žiūrovų skaičius]])</f>
        <v>5.291514873916359E-4</v>
      </c>
      <c r="G393" s="45">
        <v>45877</v>
      </c>
    </row>
    <row r="394" spans="1:7" x14ac:dyDescent="0.3">
      <c r="B394" t="s">
        <v>1607</v>
      </c>
      <c r="C394" s="19">
        <v>5334.33</v>
      </c>
      <c r="D394" s="12">
        <v>942</v>
      </c>
      <c r="E394" s="59">
        <f>_xlfn.PERCENTOF(Table14[[#This Row],[Pajamos]],[1]!_2025[[#Totals],[Pajamos]])</f>
        <v>2.2533769504863989E-4</v>
      </c>
      <c r="F394" s="59">
        <f>_xlfn.PERCENTOF(Table14[[#This Row],[Žiūrovų skaičius]],[1]!_2025[[#Totals],[Žiūrovų skaičius]])</f>
        <v>2.6373582069995821E-4</v>
      </c>
      <c r="G394" s="45">
        <v>45947</v>
      </c>
    </row>
    <row r="395" spans="1:7" x14ac:dyDescent="0.3">
      <c r="B395" t="s">
        <v>1608</v>
      </c>
      <c r="C395" s="19">
        <v>4910.41</v>
      </c>
      <c r="D395" s="12">
        <v>991</v>
      </c>
      <c r="E395" s="59">
        <f>_xlfn.PERCENTOF(Table14[[#This Row],[Pajamos]],[1]!_2025[[#Totals],[Pajamos]])</f>
        <v>2.0743007484422444E-4</v>
      </c>
      <c r="F395" s="59">
        <f>_xlfn.PERCENTOF(Table14[[#This Row],[Žiūrovų skaičius]],[1]!_2025[[#Totals],[Žiūrovų skaičius]])</f>
        <v>2.7745456296566731E-4</v>
      </c>
      <c r="G395" s="45">
        <v>45758</v>
      </c>
    </row>
    <row r="396" spans="1:7" x14ac:dyDescent="0.3">
      <c r="B396" t="s">
        <v>1609</v>
      </c>
      <c r="C396" s="19">
        <v>2175</v>
      </c>
      <c r="D396" s="12">
        <v>462</v>
      </c>
      <c r="E396" s="59">
        <f>_xlfn.PERCENTOF(Table14[[#This Row],[Pajamos]],[1]!_2025[[#Totals],[Pajamos]])</f>
        <v>9.1878358993686507E-5</v>
      </c>
      <c r="F396" s="59">
        <f>_xlfn.PERCENTOF(Table14[[#This Row],[Žiūrovų skaičius]],[1]!_2025[[#Totals],[Žiūrovų skaičius]])</f>
        <v>1.2934814136239989E-4</v>
      </c>
      <c r="G396" s="45">
        <v>45261</v>
      </c>
    </row>
    <row r="397" spans="1:7" x14ac:dyDescent="0.3">
      <c r="B397" t="s">
        <v>1610</v>
      </c>
      <c r="C397" s="19">
        <v>480</v>
      </c>
      <c r="D397" s="12">
        <v>101</v>
      </c>
      <c r="E397" s="59">
        <f>_xlfn.PERCENTOF(Table14[[#This Row],[Pajamos]],[1]!_2025[[#Totals],[Pajamos]])</f>
        <v>2.0276603364123919E-5</v>
      </c>
      <c r="F397" s="59">
        <f>_xlfn.PERCENTOF(Table14[[#This Row],[Žiūrovų skaičius]],[1]!_2025[[#Totals],[Žiūrovų skaičius]])</f>
        <v>2.8277407527277898E-5</v>
      </c>
      <c r="G397" s="45">
        <v>45422</v>
      </c>
    </row>
    <row r="398" spans="1:7" x14ac:dyDescent="0.3">
      <c r="A398" t="s">
        <v>1611</v>
      </c>
      <c r="B398">
        <f>COUNTA(B393:B397)</f>
        <v>5</v>
      </c>
      <c r="C398" s="19">
        <v>22050.58</v>
      </c>
      <c r="D398" s="12">
        <v>4386</v>
      </c>
      <c r="E398" s="59">
        <f>_xlfn.PERCENTOF(Table14[[#This Row],[Pajamos]],[1]!_2025[[#Totals],[Pajamos]])</f>
        <v>9.3148096793517422E-4</v>
      </c>
      <c r="F398" s="59">
        <f>_xlfn.PERCENTOF(Table14[[#This Row],[Žiūrovų skaičius]],[1]!_2025[[#Totals],[Žiūrovų skaičius]])</f>
        <v>1.2279674199469394E-3</v>
      </c>
      <c r="G398" s="45"/>
    </row>
    <row r="399" spans="1:7" x14ac:dyDescent="0.3">
      <c r="A399" t="s">
        <v>369</v>
      </c>
      <c r="B399" t="s">
        <v>1612</v>
      </c>
      <c r="C399" s="19">
        <v>14816.43</v>
      </c>
      <c r="D399" s="12">
        <v>3964</v>
      </c>
      <c r="E399" s="59">
        <f>_xlfn.PERCENTOF(Table14[[#This Row],[Pajamos]],[1]!_2025[[#Totals],[Pajamos]])</f>
        <v>6.2588932162980528E-4</v>
      </c>
      <c r="F399" s="59">
        <f>_xlfn.PERCENTOF(Table14[[#This Row],[Žiūrovų skaičius]],[1]!_2025[[#Totals],[Žiūrovų skaičius]])</f>
        <v>1.1098182518626692E-3</v>
      </c>
      <c r="G399" s="45">
        <v>45793</v>
      </c>
    </row>
    <row r="400" spans="1:7" x14ac:dyDescent="0.3">
      <c r="B400" t="s">
        <v>1613</v>
      </c>
      <c r="C400" s="19">
        <v>7062.51</v>
      </c>
      <c r="D400" s="12">
        <v>1607</v>
      </c>
      <c r="E400" s="59">
        <f>_xlfn.PERCENTOF(Table14[[#This Row],[Pajamos]],[1]!_2025[[#Totals],[Pajamos]])</f>
        <v>2.9834107088574756E-4</v>
      </c>
      <c r="F400" s="59">
        <f>_xlfn.PERCENTOF(Table14[[#This Row],[Žiūrovų skaičius]],[1]!_2025[[#Totals],[Žiūrovų skaičius]])</f>
        <v>4.4991875144886716E-4</v>
      </c>
      <c r="G400" s="45">
        <v>45712</v>
      </c>
    </row>
    <row r="401" spans="1:7" x14ac:dyDescent="0.3">
      <c r="A401" t="s">
        <v>1614</v>
      </c>
      <c r="B401">
        <f>COUNTA(B399:B400)</f>
        <v>2</v>
      </c>
      <c r="C401" s="19">
        <v>21878.940000000002</v>
      </c>
      <c r="D401" s="12">
        <v>5571</v>
      </c>
      <c r="E401" s="59">
        <f>_xlfn.PERCENTOF(Table14[[#This Row],[Pajamos]],[1]!_2025[[#Totals],[Pajamos]])</f>
        <v>9.24230392515553E-4</v>
      </c>
      <c r="F401" s="59">
        <f>_xlfn.PERCENTOF(Table14[[#This Row],[Žiūrovų skaičius]],[1]!_2025[[#Totals],[Žiūrovų skaičius]])</f>
        <v>1.5597370033115364E-3</v>
      </c>
      <c r="G401" s="45"/>
    </row>
    <row r="402" spans="1:7" x14ac:dyDescent="0.3">
      <c r="A402" t="s">
        <v>386</v>
      </c>
      <c r="B402" t="s">
        <v>1615</v>
      </c>
      <c r="C402" s="19">
        <v>14190.75</v>
      </c>
      <c r="D402" s="12">
        <v>2098</v>
      </c>
      <c r="E402" s="59">
        <f>_xlfn.PERCENTOF(Table14[[#This Row],[Pajamos]],[1]!_2025[[#Totals],[Pajamos]])</f>
        <v>5.9945876914466981E-4</v>
      </c>
      <c r="F402" s="59">
        <f>_xlfn.PERCENTOF(Table14[[#This Row],[Žiūrovų skaičius]],[1]!_2025[[#Totals],[Žiūrovų skaičius]])</f>
        <v>5.8738614843791123E-4</v>
      </c>
      <c r="G402" s="45">
        <v>45877</v>
      </c>
    </row>
    <row r="403" spans="1:7" x14ac:dyDescent="0.3">
      <c r="A403" t="s">
        <v>1616</v>
      </c>
      <c r="B403">
        <f>COUNTA(B402)</f>
        <v>1</v>
      </c>
      <c r="C403" s="19">
        <v>14190.75</v>
      </c>
      <c r="D403" s="12">
        <v>2098</v>
      </c>
      <c r="E403" s="59">
        <f>_xlfn.PERCENTOF(Table14[[#This Row],[Pajamos]],[1]!_2025[[#Totals],[Pajamos]])</f>
        <v>5.9945876914466981E-4</v>
      </c>
      <c r="F403" s="59">
        <f>_xlfn.PERCENTOF(Table14[[#This Row],[Žiūrovų skaičius]],[1]!_2025[[#Totals],[Žiūrovų skaičius]])</f>
        <v>5.8738614843791123E-4</v>
      </c>
      <c r="G403" s="45"/>
    </row>
    <row r="404" spans="1:7" x14ac:dyDescent="0.3">
      <c r="A404" t="s">
        <v>399</v>
      </c>
      <c r="B404" t="s">
        <v>1617</v>
      </c>
      <c r="C404" s="19">
        <v>12532.81</v>
      </c>
      <c r="D404" s="12">
        <v>2085</v>
      </c>
      <c r="E404" s="59">
        <f>_xlfn.PERCENTOF(Table14[[#This Row],[Pajamos]],[1]!_2025[[#Totals],[Pajamos]])</f>
        <v>5.294225362665122E-4</v>
      </c>
      <c r="F404" s="59">
        <f>_xlfn.PERCENTOF(Table14[[#This Row],[Žiūrovų skaičius]],[1]!_2025[[#Totals],[Žiūrovų skaičius]])</f>
        <v>5.83746482122519E-4</v>
      </c>
      <c r="G404" s="45">
        <v>45758</v>
      </c>
    </row>
    <row r="405" spans="1:7" x14ac:dyDescent="0.3">
      <c r="A405" t="s">
        <v>1618</v>
      </c>
      <c r="B405">
        <f>COUNTA(B404)</f>
        <v>1</v>
      </c>
      <c r="C405" s="19">
        <v>12532.81</v>
      </c>
      <c r="D405" s="12">
        <v>2085</v>
      </c>
      <c r="E405" s="59">
        <f>_xlfn.PERCENTOF(Table14[[#This Row],[Pajamos]],[1]!_2025[[#Totals],[Pajamos]])</f>
        <v>5.294225362665122E-4</v>
      </c>
      <c r="F405" s="59">
        <f>_xlfn.PERCENTOF(Table14[[#This Row],[Žiūrovų skaičius]],[1]!_2025[[#Totals],[Žiūrovų skaičius]])</f>
        <v>5.83746482122519E-4</v>
      </c>
      <c r="G405" s="45"/>
    </row>
    <row r="406" spans="1:7" x14ac:dyDescent="0.3">
      <c r="A406" t="s">
        <v>492</v>
      </c>
      <c r="B406" t="s">
        <v>1619</v>
      </c>
      <c r="C406" s="19">
        <v>5893</v>
      </c>
      <c r="D406" s="12">
        <v>1122</v>
      </c>
      <c r="E406" s="59">
        <f>_xlfn.PERCENTOF(Table14[[#This Row],[Pajamos]],[1]!_2025[[#Totals],[Pajamos]])</f>
        <v>2.4893754921829635E-4</v>
      </c>
      <c r="F406" s="59">
        <f>_xlfn.PERCENTOF(Table14[[#This Row],[Žiūrovų skaičius]],[1]!_2025[[#Totals],[Žiūrovų skaičius]])</f>
        <v>3.1413120045154262E-4</v>
      </c>
      <c r="G406" s="45">
        <v>45667</v>
      </c>
    </row>
    <row r="407" spans="1:7" x14ac:dyDescent="0.3">
      <c r="B407" t="s">
        <v>1620</v>
      </c>
      <c r="C407" s="19">
        <v>3969</v>
      </c>
      <c r="D407" s="12">
        <v>765</v>
      </c>
      <c r="E407" s="59">
        <f>_xlfn.PERCENTOF(Table14[[#This Row],[Pajamos]],[1]!_2025[[#Totals],[Pajamos]])</f>
        <v>1.6766216406709965E-4</v>
      </c>
      <c r="F407" s="59">
        <f>_xlfn.PERCENTOF(Table14[[#This Row],[Žiūrovų skaičius]],[1]!_2025[[#Totals],[Žiūrovų skaičius]])</f>
        <v>2.141803639442336E-4</v>
      </c>
      <c r="G407" s="45">
        <v>45989</v>
      </c>
    </row>
    <row r="408" spans="1:7" x14ac:dyDescent="0.3">
      <c r="A408" t="s">
        <v>1621</v>
      </c>
      <c r="B408">
        <f>COUNTA(B406:B407)</f>
        <v>2</v>
      </c>
      <c r="C408" s="19">
        <v>9862</v>
      </c>
      <c r="D408" s="12">
        <v>1887</v>
      </c>
      <c r="E408" s="59">
        <f>_xlfn.PERCENTOF(Table14[[#This Row],[Pajamos]],[1]!_2025[[#Totals],[Pajamos]])</f>
        <v>4.16599713285396E-4</v>
      </c>
      <c r="F408" s="59">
        <f>_xlfn.PERCENTOF(Table14[[#This Row],[Žiūrovų skaičius]],[1]!_2025[[#Totals],[Žiūrovų skaičius]])</f>
        <v>5.2831156439577616E-4</v>
      </c>
      <c r="G408" s="45"/>
    </row>
    <row r="409" spans="1:7" x14ac:dyDescent="0.3">
      <c r="A409" t="s">
        <v>1212</v>
      </c>
      <c r="B409" t="s">
        <v>1622</v>
      </c>
      <c r="C409" s="19">
        <v>5305.5</v>
      </c>
      <c r="D409" s="12">
        <v>1206</v>
      </c>
      <c r="E409" s="59">
        <f>_xlfn.PERCENTOF(Table14[[#This Row],[Pajamos]],[1]!_2025[[#Totals],[Pajamos]])</f>
        <v>2.241198315590822E-4</v>
      </c>
      <c r="F409" s="59">
        <f>_xlfn.PERCENTOF(Table14[[#This Row],[Žiūrovų skaičius]],[1]!_2025[[#Totals],[Žiūrovų skaičius]])</f>
        <v>3.3764904433561529E-4</v>
      </c>
      <c r="G409" s="45">
        <v>45947</v>
      </c>
    </row>
    <row r="410" spans="1:7" x14ac:dyDescent="0.3">
      <c r="B410" t="s">
        <v>1623</v>
      </c>
      <c r="C410" s="19">
        <v>4346</v>
      </c>
      <c r="D410" s="12">
        <v>1044</v>
      </c>
      <c r="E410" s="59">
        <f>_xlfn.PERCENTOF(Table14[[#This Row],[Pajamos]],[1]!_2025[[#Totals],[Pajamos]])</f>
        <v>1.8358774629267198E-4</v>
      </c>
      <c r="F410" s="59">
        <f>_xlfn.PERCENTOF(Table14[[#This Row],[Žiūrovų skaičius]],[1]!_2025[[#Totals],[Žiūrovų skaičius]])</f>
        <v>2.9229320255918937E-4</v>
      </c>
      <c r="G410" s="45">
        <v>45926</v>
      </c>
    </row>
    <row r="411" spans="1:7" x14ac:dyDescent="0.3">
      <c r="A411" t="s">
        <v>1624</v>
      </c>
      <c r="B411">
        <f>COUNTA(B409:B410)</f>
        <v>2</v>
      </c>
      <c r="C411" s="19">
        <v>9651.5</v>
      </c>
      <c r="D411" s="12">
        <v>2250</v>
      </c>
      <c r="E411" s="59">
        <f>_xlfn.PERCENTOF(Table14[[#This Row],[Pajamos]],[1]!_2025[[#Totals],[Pajamos]])</f>
        <v>4.0770757785175418E-4</v>
      </c>
      <c r="F411" s="59">
        <f>_xlfn.PERCENTOF(Table14[[#This Row],[Žiūrovų skaičius]],[1]!_2025[[#Totals],[Žiūrovų skaičius]])</f>
        <v>6.2994224689480471E-4</v>
      </c>
      <c r="G411" s="45"/>
    </row>
    <row r="412" spans="1:7" x14ac:dyDescent="0.3">
      <c r="A412" t="s">
        <v>485</v>
      </c>
      <c r="B412" t="s">
        <v>1625</v>
      </c>
      <c r="C412" s="19">
        <v>6141.2800000000007</v>
      </c>
      <c r="D412" s="12">
        <v>1040</v>
      </c>
      <c r="E412" s="59">
        <f>_xlfn.PERCENTOF(Table14[[#This Row],[Pajamos]],[1]!_2025[[#Totals],[Pajamos]])</f>
        <v>2.5942562230838948E-4</v>
      </c>
      <c r="F412" s="59">
        <f>_xlfn.PERCENTOF(Table14[[#This Row],[Žiūrovų skaičius]],[1]!_2025[[#Totals],[Žiūrovų skaičius]])</f>
        <v>2.911733052313764E-4</v>
      </c>
      <c r="G412" s="45">
        <v>45947</v>
      </c>
    </row>
    <row r="413" spans="1:7" x14ac:dyDescent="0.3">
      <c r="B413" t="s">
        <v>1626</v>
      </c>
      <c r="C413" s="19">
        <v>2564.15</v>
      </c>
      <c r="D413" s="12">
        <v>385</v>
      </c>
      <c r="E413" s="59">
        <f>_xlfn.PERCENTOF(Table14[[#This Row],[Pajamos]],[1]!_2025[[#Totals],[Pajamos]])</f>
        <v>1.0831719274191322E-4</v>
      </c>
      <c r="F413" s="59">
        <f>_xlfn.PERCENTOF(Table14[[#This Row],[Žiūrovų skaičius]],[1]!_2025[[#Totals],[Žiūrovų skaičius]])</f>
        <v>1.0779011780199991E-4</v>
      </c>
      <c r="G413" s="45">
        <v>45989</v>
      </c>
    </row>
    <row r="414" spans="1:7" x14ac:dyDescent="0.3">
      <c r="A414" t="s">
        <v>1627</v>
      </c>
      <c r="B414">
        <f>COUNTA(B412:B413)</f>
        <v>2</v>
      </c>
      <c r="C414" s="19">
        <v>8705.43</v>
      </c>
      <c r="D414" s="12">
        <v>1425</v>
      </c>
      <c r="E414" s="59">
        <f>_xlfn.PERCENTOF(Table14[[#This Row],[Pajamos]],[1]!_2025[[#Totals],[Pajamos]])</f>
        <v>3.677428150503027E-4</v>
      </c>
      <c r="F414" s="59">
        <f>_xlfn.PERCENTOF(Table14[[#This Row],[Žiūrovų skaičius]],[1]!_2025[[#Totals],[Žiūrovų skaičius]])</f>
        <v>3.989634230333763E-4</v>
      </c>
      <c r="G414" s="45"/>
    </row>
    <row r="415" spans="1:7" x14ac:dyDescent="0.3">
      <c r="A415" t="s">
        <v>620</v>
      </c>
      <c r="B415" t="s">
        <v>1628</v>
      </c>
      <c r="C415" s="19">
        <v>2476.64</v>
      </c>
      <c r="D415" s="12">
        <v>342</v>
      </c>
      <c r="E415" s="59">
        <f>_xlfn.PERCENTOF(Table14[[#This Row],[Pajamos]],[1]!_2025[[#Totals],[Pajamos]])</f>
        <v>1.0462051449109137E-4</v>
      </c>
      <c r="F415" s="59">
        <f>_xlfn.PERCENTOF(Table14[[#This Row],[Žiūrovų skaičius]],[1]!_2025[[#Totals],[Žiūrovų skaičius]])</f>
        <v>9.5751221528010317E-5</v>
      </c>
      <c r="G415" s="45">
        <v>45639</v>
      </c>
    </row>
    <row r="416" spans="1:7" x14ac:dyDescent="0.3">
      <c r="A416" t="s">
        <v>1629</v>
      </c>
      <c r="B416">
        <f>COUNTA(B415)</f>
        <v>1</v>
      </c>
      <c r="C416" s="19">
        <v>2476.64</v>
      </c>
      <c r="D416" s="12">
        <v>342</v>
      </c>
      <c r="E416" s="59">
        <f>_xlfn.PERCENTOF(Table14[[#This Row],[Pajamos]],[1]!_2025[[#Totals],[Pajamos]])</f>
        <v>1.0462051449109137E-4</v>
      </c>
      <c r="F416" s="59">
        <f>_xlfn.PERCENTOF(Table14[[#This Row],[Žiūrovų skaičius]],[1]!_2025[[#Totals],[Žiūrovų skaičius]])</f>
        <v>9.5751221528010317E-5</v>
      </c>
      <c r="G416" s="45"/>
    </row>
    <row r="417" spans="1:7" x14ac:dyDescent="0.3">
      <c r="A417" t="s">
        <v>693</v>
      </c>
      <c r="B417" t="s">
        <v>1630</v>
      </c>
      <c r="C417" s="19">
        <v>1441</v>
      </c>
      <c r="D417" s="12">
        <v>430</v>
      </c>
      <c r="E417" s="59">
        <f>_xlfn.PERCENTOF(Table14[[#This Row],[Pajamos]],[1]!_2025[[#Totals],[Pajamos]])</f>
        <v>6.0872053016047013E-5</v>
      </c>
      <c r="F417" s="59">
        <f>_xlfn.PERCENTOF(Table14[[#This Row],[Žiūrovų skaičius]],[1]!_2025[[#Totals],[Žiūrovų skaičius]])</f>
        <v>1.2038896273989601E-4</v>
      </c>
      <c r="G417" s="45">
        <v>45947</v>
      </c>
    </row>
    <row r="418" spans="1:7" x14ac:dyDescent="0.3">
      <c r="B418" t="s">
        <v>1631</v>
      </c>
      <c r="C418" s="19">
        <v>128</v>
      </c>
      <c r="D418" s="12">
        <v>32</v>
      </c>
      <c r="E418" s="59">
        <f>_xlfn.PERCENTOF(Table14[[#This Row],[Pajamos]],[1]!_2025[[#Totals],[Pajamos]])</f>
        <v>5.4070942304330446E-6</v>
      </c>
      <c r="F418" s="59">
        <f>_xlfn.PERCENTOF(Table14[[#This Row],[Žiūrovų skaičius]],[1]!_2025[[#Totals],[Žiūrovų skaičius]])</f>
        <v>8.9591786225038883E-6</v>
      </c>
      <c r="G418" s="45">
        <v>45632</v>
      </c>
    </row>
    <row r="419" spans="1:7" x14ac:dyDescent="0.3">
      <c r="A419" t="s">
        <v>1632</v>
      </c>
      <c r="B419">
        <f>COUNTA(B417:B418)</f>
        <v>2</v>
      </c>
      <c r="C419" s="19">
        <v>1569</v>
      </c>
      <c r="D419" s="12">
        <v>462</v>
      </c>
      <c r="E419" s="59">
        <f>_xlfn.PERCENTOF(Table14[[#This Row],[Pajamos]],[1]!_2025[[#Totals],[Pajamos]])</f>
        <v>6.6279147246480058E-5</v>
      </c>
      <c r="F419" s="59">
        <f>_xlfn.PERCENTOF(Table14[[#This Row],[Žiūrovų skaičius]],[1]!_2025[[#Totals],[Žiūrovų skaičius]])</f>
        <v>1.2934814136239989E-4</v>
      </c>
      <c r="G419" s="45"/>
    </row>
    <row r="420" spans="1:7" x14ac:dyDescent="0.3">
      <c r="A420" t="s">
        <v>820</v>
      </c>
      <c r="B420" t="s">
        <v>1633</v>
      </c>
      <c r="C420" s="19">
        <v>305</v>
      </c>
      <c r="D420" s="12">
        <v>74</v>
      </c>
      <c r="E420" s="59">
        <f>_xlfn.PERCENTOF(Table14[[#This Row],[Pajamos]],[1]!_2025[[#Totals],[Pajamos]])</f>
        <v>1.2884091720953739E-5</v>
      </c>
      <c r="F420" s="59">
        <f>_xlfn.PERCENTOF(Table14[[#This Row],[Žiūrovų skaičius]],[1]!_2025[[#Totals],[Žiūrovų skaičius]])</f>
        <v>2.0718100564540243E-5</v>
      </c>
      <c r="G420" s="45">
        <v>45632</v>
      </c>
    </row>
    <row r="421" spans="1:7" x14ac:dyDescent="0.3">
      <c r="B421" t="s">
        <v>1634</v>
      </c>
      <c r="C421" s="19">
        <v>58.5</v>
      </c>
      <c r="D421" s="12">
        <v>8</v>
      </c>
      <c r="E421" s="59">
        <f>_xlfn.PERCENTOF(Table14[[#This Row],[Pajamos]],[1]!_2025[[#Totals],[Pajamos]])</f>
        <v>2.4712110350026026E-6</v>
      </c>
      <c r="F421" s="59">
        <f>_xlfn.PERCENTOF(Table14[[#This Row],[Žiūrovų skaičius]],[1]!_2025[[#Totals],[Žiūrovų skaičius]])</f>
        <v>2.2397946556259721E-6</v>
      </c>
      <c r="G421" s="45">
        <v>45588</v>
      </c>
    </row>
    <row r="422" spans="1:7" x14ac:dyDescent="0.3">
      <c r="A422" t="s">
        <v>1635</v>
      </c>
      <c r="B422">
        <f>COUNTA(B420:B421)</f>
        <v>2</v>
      </c>
      <c r="C422" s="19">
        <v>363.5</v>
      </c>
      <c r="D422" s="12">
        <v>82</v>
      </c>
      <c r="E422" s="59">
        <f>_xlfn.PERCENTOF(Table14[[#This Row],[Pajamos]],[1]!_2025[[#Totals],[Pajamos]])</f>
        <v>1.5355302755956344E-5</v>
      </c>
      <c r="F422" s="59">
        <f>_xlfn.PERCENTOF(Table14[[#This Row],[Žiūrovų skaičius]],[1]!_2025[[#Totals],[Žiūrovų skaičius]])</f>
        <v>2.2957895220166217E-5</v>
      </c>
      <c r="G422" s="45"/>
    </row>
    <row r="423" spans="1:7" x14ac:dyDescent="0.3">
      <c r="A423" t="s">
        <v>1636</v>
      </c>
      <c r="B423" t="s">
        <v>1417</v>
      </c>
      <c r="C423" s="19">
        <v>26.55</v>
      </c>
      <c r="D423" s="12">
        <v>4</v>
      </c>
      <c r="E423" s="59">
        <f>_xlfn.PERCENTOF(Table14[[#This Row],[Pajamos]],[1]!_2025[[#Totals],[Pajamos]])</f>
        <v>1.1215496235781043E-6</v>
      </c>
      <c r="F423" s="59">
        <f>_xlfn.PERCENTOF(Table14[[#This Row],[Žiūrovų skaičius]],[1]!_2025[[#Totals],[Žiūrovų skaičius]])</f>
        <v>1.119897327812986E-6</v>
      </c>
      <c r="G423" s="45">
        <v>45740</v>
      </c>
    </row>
    <row r="424" spans="1:7" x14ac:dyDescent="0.3">
      <c r="A424" t="s">
        <v>1637</v>
      </c>
      <c r="B424" s="60">
        <v>0</v>
      </c>
      <c r="C424" s="19">
        <v>26.55</v>
      </c>
      <c r="D424" s="12">
        <v>4</v>
      </c>
      <c r="E424" s="59">
        <f>_xlfn.PERCENTOF(Table14[[#This Row],[Pajamos]],[1]!_2025[[#Totals],[Pajamos]])</f>
        <v>1.1215496235781043E-6</v>
      </c>
      <c r="F424" s="59">
        <f>_xlfn.PERCENTOF(Table14[[#This Row],[Žiūrovų skaičius]],[1]!_2025[[#Totals],[Žiūrovų skaičius]])</f>
        <v>1.119897327812986E-6</v>
      </c>
      <c r="G424" s="45"/>
    </row>
  </sheetData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1"/>
  <sheetViews>
    <sheetView topLeftCell="A19" workbookViewId="0">
      <selection activeCell="C40" sqref="C40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25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787196.21</v>
      </c>
      <c r="F6" s="9">
        <v>104355</v>
      </c>
      <c r="G6" s="9">
        <v>22</v>
      </c>
      <c r="H6" s="47">
        <v>45681</v>
      </c>
      <c r="I6" s="11" t="s">
        <v>28</v>
      </c>
    </row>
    <row r="7" spans="1:9" x14ac:dyDescent="0.3">
      <c r="A7" s="8">
        <f>IF(B7&lt;&gt;"",ROWS($B$6:B7),"")</f>
        <v>2</v>
      </c>
      <c r="B7" s="1" t="s">
        <v>41</v>
      </c>
      <c r="C7" s="1" t="s">
        <v>41</v>
      </c>
      <c r="D7" s="1" t="s">
        <v>27</v>
      </c>
      <c r="E7" s="21">
        <v>616456</v>
      </c>
      <c r="F7" s="9">
        <v>82393</v>
      </c>
      <c r="G7" s="9" t="s">
        <v>42</v>
      </c>
      <c r="H7" s="47">
        <v>45646</v>
      </c>
      <c r="I7" s="11" t="s">
        <v>43</v>
      </c>
    </row>
    <row r="8" spans="1:9" x14ac:dyDescent="0.3">
      <c r="A8" s="8">
        <f>IF(B8&lt;&gt;"",ROWS($B$6:B8),"")</f>
        <v>3</v>
      </c>
      <c r="B8" s="1" t="s">
        <v>907</v>
      </c>
      <c r="C8" s="1" t="s">
        <v>45</v>
      </c>
      <c r="D8" s="1" t="s">
        <v>46</v>
      </c>
      <c r="E8" s="21">
        <v>393144.06</v>
      </c>
      <c r="F8" s="9">
        <v>66696</v>
      </c>
      <c r="G8" s="9">
        <v>24</v>
      </c>
      <c r="H8" s="47">
        <v>45653</v>
      </c>
      <c r="I8" s="11" t="s">
        <v>47</v>
      </c>
    </row>
    <row r="9" spans="1:9" x14ac:dyDescent="0.3">
      <c r="A9" s="8">
        <f>IF(B9&lt;&gt;"",ROWS($B$6:B9),"")</f>
        <v>4</v>
      </c>
      <c r="B9" s="37" t="s">
        <v>908</v>
      </c>
      <c r="C9" s="1" t="s">
        <v>58</v>
      </c>
      <c r="D9" s="37" t="s">
        <v>31</v>
      </c>
      <c r="E9" s="38">
        <v>373160.23000000004</v>
      </c>
      <c r="F9" s="39">
        <v>48420</v>
      </c>
      <c r="G9" s="39">
        <v>24</v>
      </c>
      <c r="H9" s="48">
        <v>45667</v>
      </c>
      <c r="I9" s="40" t="s">
        <v>59</v>
      </c>
    </row>
    <row r="10" spans="1:9" x14ac:dyDescent="0.3">
      <c r="A10" s="8">
        <f>IF(B10&lt;&gt;"",ROWS($B$6:B10),"")</f>
        <v>5</v>
      </c>
      <c r="B10" s="37" t="s">
        <v>88</v>
      </c>
      <c r="C10" s="1" t="s">
        <v>88</v>
      </c>
      <c r="D10" s="37" t="s">
        <v>89</v>
      </c>
      <c r="E10" s="38">
        <v>218296.77</v>
      </c>
      <c r="F10" s="39">
        <v>29167</v>
      </c>
      <c r="G10" s="39">
        <v>17</v>
      </c>
      <c r="H10" s="48">
        <v>45660</v>
      </c>
      <c r="I10" s="40" t="s">
        <v>52</v>
      </c>
    </row>
    <row r="11" spans="1:9" x14ac:dyDescent="0.3">
      <c r="A11" s="8">
        <f>IF(B11&lt;&gt;"",ROWS($B$6:B11),"")</f>
        <v>6</v>
      </c>
      <c r="B11" s="37" t="s">
        <v>909</v>
      </c>
      <c r="C11" s="1" t="s">
        <v>83</v>
      </c>
      <c r="D11" s="37" t="s">
        <v>84</v>
      </c>
      <c r="E11" s="38">
        <v>182755.42</v>
      </c>
      <c r="F11" s="39">
        <v>31186</v>
      </c>
      <c r="G11" s="39">
        <v>19</v>
      </c>
      <c r="H11" s="48">
        <v>45625</v>
      </c>
      <c r="I11" s="40" t="s">
        <v>35</v>
      </c>
    </row>
    <row r="12" spans="1:9" x14ac:dyDescent="0.3">
      <c r="A12" s="8">
        <f>IF(B12&lt;&gt;"",ROWS($B$6:B12),"")</f>
        <v>7</v>
      </c>
      <c r="B12" s="37" t="s">
        <v>910</v>
      </c>
      <c r="C12" s="1" t="s">
        <v>111</v>
      </c>
      <c r="D12" s="37" t="s">
        <v>31</v>
      </c>
      <c r="E12" s="38">
        <v>130653.16</v>
      </c>
      <c r="F12" s="39">
        <v>21485</v>
      </c>
      <c r="G12" s="39">
        <v>28</v>
      </c>
      <c r="H12" s="48">
        <v>45646</v>
      </c>
      <c r="I12" s="40" t="s">
        <v>35</v>
      </c>
    </row>
    <row r="13" spans="1:9" x14ac:dyDescent="0.3">
      <c r="A13" s="8">
        <f>IF(B13&lt;&gt;"",ROWS($B$6:B13),"")</f>
        <v>8</v>
      </c>
      <c r="B13" s="37" t="s">
        <v>911</v>
      </c>
      <c r="C13" s="1" t="s">
        <v>61</v>
      </c>
      <c r="D13" s="37" t="s">
        <v>62</v>
      </c>
      <c r="E13" s="38">
        <v>128537.33</v>
      </c>
      <c r="F13" s="39">
        <v>22364</v>
      </c>
      <c r="G13" s="39">
        <v>19</v>
      </c>
      <c r="H13" s="48">
        <v>45681</v>
      </c>
      <c r="I13" s="40" t="s">
        <v>63</v>
      </c>
    </row>
    <row r="14" spans="1:9" x14ac:dyDescent="0.3">
      <c r="A14" s="8">
        <f>IF(B14&lt;&gt;"",ROWS($B$6:B14),"")</f>
        <v>9</v>
      </c>
      <c r="B14" s="37" t="s">
        <v>912</v>
      </c>
      <c r="C14" s="1" t="s">
        <v>139</v>
      </c>
      <c r="D14" s="37" t="s">
        <v>140</v>
      </c>
      <c r="E14" s="38">
        <v>90784</v>
      </c>
      <c r="F14" s="39">
        <v>12883</v>
      </c>
      <c r="G14" s="39">
        <v>16</v>
      </c>
      <c r="H14" s="48">
        <v>45653</v>
      </c>
      <c r="I14" s="40" t="s">
        <v>141</v>
      </c>
    </row>
    <row r="15" spans="1:9" x14ac:dyDescent="0.3">
      <c r="A15" s="8">
        <f>IF(B15&lt;&gt;"",ROWS($B$6:B15),"")</f>
        <v>10</v>
      </c>
      <c r="B15" s="37" t="s">
        <v>913</v>
      </c>
      <c r="C15" s="1" t="s">
        <v>199</v>
      </c>
      <c r="D15" s="37" t="s">
        <v>200</v>
      </c>
      <c r="E15" s="38">
        <v>61877</v>
      </c>
      <c r="F15" s="39">
        <v>9376</v>
      </c>
      <c r="G15" s="39">
        <v>18</v>
      </c>
      <c r="H15" s="48">
        <v>45660</v>
      </c>
      <c r="I15" s="40" t="s">
        <v>147</v>
      </c>
    </row>
    <row r="16" spans="1:9" x14ac:dyDescent="0.3">
      <c r="A16" s="8">
        <f>IF(B16&lt;&gt;"",ROWS($B$6:B16),"")</f>
        <v>11</v>
      </c>
      <c r="B16" s="37" t="s">
        <v>914</v>
      </c>
      <c r="C16" s="1" t="s">
        <v>244</v>
      </c>
      <c r="D16" s="37" t="s">
        <v>31</v>
      </c>
      <c r="E16" s="38">
        <v>40489.97</v>
      </c>
      <c r="F16" s="39">
        <v>6500</v>
      </c>
      <c r="G16" s="39">
        <v>16</v>
      </c>
      <c r="H16" s="48">
        <v>45632</v>
      </c>
      <c r="I16" s="40" t="s">
        <v>52</v>
      </c>
    </row>
    <row r="17" spans="1:9" x14ac:dyDescent="0.3">
      <c r="A17" s="8">
        <f>IF(B17&lt;&gt;"",ROWS($B$6:B17),"")</f>
        <v>12</v>
      </c>
      <c r="B17" s="37" t="s">
        <v>915</v>
      </c>
      <c r="C17" s="1" t="s">
        <v>217</v>
      </c>
      <c r="D17" s="37" t="s">
        <v>161</v>
      </c>
      <c r="E17" s="38">
        <v>37289.599999999999</v>
      </c>
      <c r="F17" s="39">
        <v>6130</v>
      </c>
      <c r="G17" s="39">
        <v>14</v>
      </c>
      <c r="H17" s="48">
        <v>45674</v>
      </c>
      <c r="I17" s="40" t="s">
        <v>141</v>
      </c>
    </row>
    <row r="18" spans="1:9" x14ac:dyDescent="0.3">
      <c r="A18" s="8">
        <f>IF(B18&lt;&gt;"",ROWS($B$6:B18),"")</f>
        <v>13</v>
      </c>
      <c r="B18" s="37" t="s">
        <v>916</v>
      </c>
      <c r="C18" s="1" t="s">
        <v>271</v>
      </c>
      <c r="D18" s="37" t="s">
        <v>185</v>
      </c>
      <c r="E18" s="38">
        <v>33563.47</v>
      </c>
      <c r="F18" s="39">
        <v>4386</v>
      </c>
      <c r="G18" s="39">
        <v>9</v>
      </c>
      <c r="H18" s="48">
        <v>45611</v>
      </c>
      <c r="I18" s="40" t="s">
        <v>47</v>
      </c>
    </row>
    <row r="19" spans="1:9" x14ac:dyDescent="0.3">
      <c r="A19" s="8">
        <f>IF(B19&lt;&gt;"",ROWS($B$6:B19),"")</f>
        <v>14</v>
      </c>
      <c r="B19" s="37" t="s">
        <v>917</v>
      </c>
      <c r="C19" s="1" t="s">
        <v>262</v>
      </c>
      <c r="D19" s="37" t="s">
        <v>119</v>
      </c>
      <c r="E19" s="38">
        <v>32412.57</v>
      </c>
      <c r="F19" s="39">
        <v>6186</v>
      </c>
      <c r="G19" s="39">
        <v>17</v>
      </c>
      <c r="H19" s="48">
        <v>45667</v>
      </c>
      <c r="I19" s="40" t="s">
        <v>28</v>
      </c>
    </row>
    <row r="20" spans="1:9" x14ac:dyDescent="0.3">
      <c r="A20" s="8">
        <f>IF(B20&lt;&gt;"",ROWS($B$6:B20),"")</f>
        <v>15</v>
      </c>
      <c r="B20" s="37" t="s">
        <v>918</v>
      </c>
      <c r="C20" s="1" t="s">
        <v>317</v>
      </c>
      <c r="D20" s="37" t="s">
        <v>318</v>
      </c>
      <c r="E20" s="38">
        <v>23078.799999999999</v>
      </c>
      <c r="F20" s="39">
        <v>3747</v>
      </c>
      <c r="G20" s="39">
        <v>17</v>
      </c>
      <c r="H20" s="48">
        <v>45674</v>
      </c>
      <c r="I20" s="40" t="s">
        <v>104</v>
      </c>
    </row>
    <row r="21" spans="1:9" x14ac:dyDescent="0.3">
      <c r="A21" s="8">
        <f>IF(B21&lt;&gt;"",ROWS($B$6:B21),"")</f>
        <v>16</v>
      </c>
      <c r="B21" s="37" t="s">
        <v>919</v>
      </c>
      <c r="C21" s="1" t="s">
        <v>322</v>
      </c>
      <c r="D21" s="37" t="s">
        <v>185</v>
      </c>
      <c r="E21" s="38">
        <v>22755.56</v>
      </c>
      <c r="F21" s="39">
        <v>3210</v>
      </c>
      <c r="G21" s="39">
        <v>13</v>
      </c>
      <c r="H21" s="48">
        <v>45667</v>
      </c>
      <c r="I21" s="40" t="s">
        <v>28</v>
      </c>
    </row>
    <row r="22" spans="1:9" x14ac:dyDescent="0.3">
      <c r="A22" s="8">
        <f>IF(B22&lt;&gt;"",ROWS($B$6:B22),"")</f>
        <v>17</v>
      </c>
      <c r="B22" s="37" t="s">
        <v>920</v>
      </c>
      <c r="C22" s="1" t="s">
        <v>324</v>
      </c>
      <c r="D22" s="37" t="s">
        <v>31</v>
      </c>
      <c r="E22" s="38">
        <v>19757.439999999999</v>
      </c>
      <c r="F22" s="39">
        <v>3097</v>
      </c>
      <c r="G22" s="39">
        <v>9</v>
      </c>
      <c r="H22" s="48">
        <v>45639</v>
      </c>
      <c r="I22" s="40" t="s">
        <v>32</v>
      </c>
    </row>
    <row r="23" spans="1:9" x14ac:dyDescent="0.3">
      <c r="A23" s="8">
        <f>IF(B23&lt;&gt;"",ROWS($B$6:B23),"")</f>
        <v>18</v>
      </c>
      <c r="B23" s="37" t="s">
        <v>921</v>
      </c>
      <c r="C23" s="1" t="s">
        <v>343</v>
      </c>
      <c r="D23" s="37" t="s">
        <v>31</v>
      </c>
      <c r="E23" s="38">
        <v>15627.64</v>
      </c>
      <c r="F23" s="39">
        <v>2483</v>
      </c>
      <c r="G23" s="39">
        <v>15</v>
      </c>
      <c r="H23" s="48">
        <v>45674</v>
      </c>
      <c r="I23" s="40" t="s">
        <v>35</v>
      </c>
    </row>
    <row r="24" spans="1:9" x14ac:dyDescent="0.3">
      <c r="A24" s="8">
        <f>IF(B24&lt;&gt;"",ROWS($B$6:B24),"")</f>
        <v>19</v>
      </c>
      <c r="B24" s="1" t="s">
        <v>922</v>
      </c>
      <c r="C24" s="1" t="s">
        <v>403</v>
      </c>
      <c r="D24" s="1" t="s">
        <v>404</v>
      </c>
      <c r="E24" s="21">
        <v>12014</v>
      </c>
      <c r="F24" s="9">
        <v>1908</v>
      </c>
      <c r="G24" s="9">
        <v>15</v>
      </c>
      <c r="H24" s="47">
        <v>45667</v>
      </c>
      <c r="I24" s="11" t="s">
        <v>147</v>
      </c>
    </row>
    <row r="25" spans="1:9" x14ac:dyDescent="0.3">
      <c r="A25" s="8">
        <f>IF(B25&lt;&gt;"",ROWS($B$6:B25),"")</f>
        <v>20</v>
      </c>
      <c r="B25" s="1" t="s">
        <v>923</v>
      </c>
      <c r="C25" s="1" t="s">
        <v>91</v>
      </c>
      <c r="D25" s="1" t="s">
        <v>92</v>
      </c>
      <c r="E25" s="21">
        <v>11957.81</v>
      </c>
      <c r="F25" s="9">
        <v>1720</v>
      </c>
      <c r="G25" s="9">
        <v>15</v>
      </c>
      <c r="H25" s="47">
        <v>45688</v>
      </c>
      <c r="I25" s="11" t="s">
        <v>28</v>
      </c>
    </row>
    <row r="26" spans="1:9" x14ac:dyDescent="0.3">
      <c r="A26" s="8">
        <f>IF(B26&lt;&gt;"",ROWS($B$6:B26),"")</f>
        <v>21</v>
      </c>
      <c r="B26" s="1" t="s">
        <v>924</v>
      </c>
      <c r="C26" s="1" t="s">
        <v>433</v>
      </c>
      <c r="D26" s="1" t="s">
        <v>31</v>
      </c>
      <c r="E26" s="21">
        <v>9475.18</v>
      </c>
      <c r="F26" s="9">
        <v>1562</v>
      </c>
      <c r="G26" s="9">
        <v>12</v>
      </c>
      <c r="H26" s="47">
        <v>45674</v>
      </c>
      <c r="I26" s="11" t="s">
        <v>52</v>
      </c>
    </row>
    <row r="27" spans="1:9" x14ac:dyDescent="0.3">
      <c r="A27" s="8">
        <f>IF(B27&lt;&gt;"",ROWS($B$6:B27),"")</f>
        <v>22</v>
      </c>
      <c r="B27" s="1" t="s">
        <v>925</v>
      </c>
      <c r="C27" s="1" t="s">
        <v>448</v>
      </c>
      <c r="D27" s="1" t="s">
        <v>449</v>
      </c>
      <c r="E27" s="21">
        <v>7573.14</v>
      </c>
      <c r="F27" s="9">
        <v>1106</v>
      </c>
      <c r="G27" s="9">
        <v>18</v>
      </c>
      <c r="H27" s="47">
        <v>45660</v>
      </c>
      <c r="I27" s="11" t="s">
        <v>28</v>
      </c>
    </row>
    <row r="28" spans="1:9" x14ac:dyDescent="0.3">
      <c r="A28" s="8">
        <f>IF(B28&lt;&gt;"",ROWS($B$6:B28),"")</f>
        <v>23</v>
      </c>
      <c r="B28" s="1" t="s">
        <v>926</v>
      </c>
      <c r="C28" s="1" t="s">
        <v>498</v>
      </c>
      <c r="D28" s="1" t="s">
        <v>31</v>
      </c>
      <c r="E28" s="21">
        <v>5653.83</v>
      </c>
      <c r="F28" s="9">
        <v>787</v>
      </c>
      <c r="G28" s="9">
        <v>2</v>
      </c>
      <c r="H28" s="47">
        <v>45618</v>
      </c>
      <c r="I28" s="11" t="s">
        <v>104</v>
      </c>
    </row>
    <row r="29" spans="1:9" x14ac:dyDescent="0.3">
      <c r="A29" s="8">
        <f>IF(B29&lt;&gt;"",ROWS($B$6:B29),"")</f>
        <v>24</v>
      </c>
      <c r="B29" s="1" t="s">
        <v>446</v>
      </c>
      <c r="C29" s="1" t="s">
        <v>446</v>
      </c>
      <c r="D29" s="1" t="s">
        <v>27</v>
      </c>
      <c r="E29" s="21">
        <v>5144.8900000000003</v>
      </c>
      <c r="F29" s="9">
        <v>852</v>
      </c>
      <c r="G29" s="9">
        <v>6</v>
      </c>
      <c r="H29" s="47">
        <v>45625</v>
      </c>
      <c r="I29" s="11" t="s">
        <v>28</v>
      </c>
    </row>
    <row r="30" spans="1:9" x14ac:dyDescent="0.3">
      <c r="A30" s="8">
        <f>IF(B30&lt;&gt;"",ROWS($B$6:B30),"")</f>
        <v>25</v>
      </c>
      <c r="B30" s="1" t="s">
        <v>491</v>
      </c>
      <c r="C30" s="1" t="s">
        <v>491</v>
      </c>
      <c r="D30" s="1" t="s">
        <v>27</v>
      </c>
      <c r="E30" s="21">
        <v>4811</v>
      </c>
      <c r="F30" s="9">
        <v>903</v>
      </c>
      <c r="G30" s="9">
        <v>12</v>
      </c>
      <c r="H30" s="47">
        <v>45667</v>
      </c>
      <c r="I30" s="11" t="s">
        <v>492</v>
      </c>
    </row>
    <row r="31" spans="1:9" x14ac:dyDescent="0.3">
      <c r="A31" s="8">
        <f>IF(B31&lt;&gt;"",ROWS($B$6:B31),"")</f>
        <v>26</v>
      </c>
      <c r="B31" s="1" t="s">
        <v>381</v>
      </c>
      <c r="C31" s="1" t="s">
        <v>382</v>
      </c>
      <c r="D31" s="1" t="s">
        <v>383</v>
      </c>
      <c r="E31" s="21">
        <v>4373.3</v>
      </c>
      <c r="F31" s="9">
        <v>716</v>
      </c>
      <c r="G31" s="9">
        <v>7</v>
      </c>
      <c r="H31" s="47">
        <v>45688</v>
      </c>
      <c r="I31" s="11" t="s">
        <v>282</v>
      </c>
    </row>
    <row r="32" spans="1:9" x14ac:dyDescent="0.3">
      <c r="A32" s="8">
        <f>IF(B32&lt;&gt;"",ROWS($B$6:B32),"")</f>
        <v>27</v>
      </c>
      <c r="B32" s="1" t="s">
        <v>927</v>
      </c>
      <c r="C32" s="1" t="s">
        <v>553</v>
      </c>
      <c r="D32" s="1" t="s">
        <v>31</v>
      </c>
      <c r="E32" s="21">
        <v>3951</v>
      </c>
      <c r="F32" s="9">
        <v>583</v>
      </c>
      <c r="G32" s="9">
        <v>2</v>
      </c>
      <c r="H32" s="47">
        <v>45632</v>
      </c>
      <c r="I32" s="11" t="s">
        <v>147</v>
      </c>
    </row>
    <row r="33" spans="1:9" x14ac:dyDescent="0.3">
      <c r="A33" s="8">
        <f>IF(B33&lt;&gt;"",ROWS($B$6:B33),"")</f>
        <v>28</v>
      </c>
      <c r="B33" s="1" t="s">
        <v>330</v>
      </c>
      <c r="C33" s="1" t="s">
        <v>331</v>
      </c>
      <c r="D33" s="1" t="s">
        <v>31</v>
      </c>
      <c r="E33" s="21">
        <v>3694.87</v>
      </c>
      <c r="F33" s="9">
        <v>485</v>
      </c>
      <c r="G33" s="9">
        <v>10</v>
      </c>
      <c r="H33" s="47">
        <v>45688</v>
      </c>
      <c r="I33" s="11" t="s">
        <v>32</v>
      </c>
    </row>
    <row r="34" spans="1:9" x14ac:dyDescent="0.3">
      <c r="A34" s="8">
        <f>IF(B34&lt;&gt;"",ROWS($B$6:B34),"")</f>
        <v>29</v>
      </c>
      <c r="B34" s="1" t="s">
        <v>375</v>
      </c>
      <c r="C34" s="1" t="s">
        <v>376</v>
      </c>
      <c r="D34" s="1" t="s">
        <v>31</v>
      </c>
      <c r="E34" s="21">
        <v>3608.14</v>
      </c>
      <c r="F34" s="9">
        <v>482</v>
      </c>
      <c r="G34" s="9">
        <v>12</v>
      </c>
      <c r="H34" s="47">
        <v>45688</v>
      </c>
      <c r="I34" s="11" t="s">
        <v>28</v>
      </c>
    </row>
    <row r="35" spans="1:9" x14ac:dyDescent="0.3">
      <c r="A35" s="8">
        <f>IF(B35&lt;&gt;"",ROWS($B$6:B35),"")</f>
        <v>30</v>
      </c>
      <c r="B35" s="1" t="s">
        <v>928</v>
      </c>
      <c r="C35" s="1" t="s">
        <v>572</v>
      </c>
      <c r="D35" s="1" t="s">
        <v>31</v>
      </c>
      <c r="E35" s="21">
        <v>3475.87</v>
      </c>
      <c r="F35" s="9">
        <v>533</v>
      </c>
      <c r="G35" s="9">
        <v>3</v>
      </c>
      <c r="H35" s="47">
        <v>45604</v>
      </c>
      <c r="I35" s="11" t="s">
        <v>32</v>
      </c>
    </row>
    <row r="36" spans="1:9" x14ac:dyDescent="0.3">
      <c r="A36" s="8">
        <f>IF(B36&lt;&gt;"",ROWS($B$6:B36),"")</f>
        <v>31</v>
      </c>
      <c r="B36" s="1" t="s">
        <v>929</v>
      </c>
      <c r="C36" s="1" t="s">
        <v>557</v>
      </c>
      <c r="D36" s="1" t="s">
        <v>31</v>
      </c>
      <c r="E36" s="21">
        <v>3393.4500000000007</v>
      </c>
      <c r="F36" s="9">
        <v>483</v>
      </c>
      <c r="G36" s="9">
        <v>3</v>
      </c>
      <c r="H36" s="47">
        <v>45611</v>
      </c>
      <c r="I36" s="11" t="s">
        <v>300</v>
      </c>
    </row>
    <row r="37" spans="1:9" x14ac:dyDescent="0.3">
      <c r="A37" s="8">
        <f>IF(B37&lt;&gt;"",ROWS($B$6:B37),"")</f>
        <v>32</v>
      </c>
      <c r="B37" s="1" t="s">
        <v>930</v>
      </c>
      <c r="C37" s="1" t="s">
        <v>506</v>
      </c>
      <c r="D37" s="1" t="s">
        <v>507</v>
      </c>
      <c r="E37" s="21">
        <v>3185.400000000001</v>
      </c>
      <c r="F37" s="9">
        <v>518</v>
      </c>
      <c r="G37" s="9">
        <v>5</v>
      </c>
      <c r="H37" s="47">
        <v>45639</v>
      </c>
      <c r="I37" s="11" t="s">
        <v>59</v>
      </c>
    </row>
    <row r="38" spans="1:9" x14ac:dyDescent="0.3">
      <c r="A38" s="8">
        <f>IF(B38&lt;&gt;"",ROWS($B$6:B38),"")</f>
        <v>33</v>
      </c>
      <c r="B38" s="1" t="s">
        <v>931</v>
      </c>
      <c r="C38" s="1" t="s">
        <v>211</v>
      </c>
      <c r="D38" s="1" t="s">
        <v>99</v>
      </c>
      <c r="E38" s="21">
        <v>2775.01</v>
      </c>
      <c r="F38" s="9">
        <v>618</v>
      </c>
      <c r="G38" s="9">
        <v>17</v>
      </c>
      <c r="H38" s="47">
        <v>45688</v>
      </c>
      <c r="I38" s="11" t="s">
        <v>104</v>
      </c>
    </row>
    <row r="39" spans="1:9" x14ac:dyDescent="0.3">
      <c r="A39" s="8">
        <f>IF(B39&lt;&gt;"",ROWS($B$6:B39),"")</f>
        <v>34</v>
      </c>
      <c r="B39" s="1" t="s">
        <v>615</v>
      </c>
      <c r="C39" s="1" t="s">
        <v>616</v>
      </c>
      <c r="D39" s="1" t="s">
        <v>617</v>
      </c>
      <c r="E39" s="21">
        <v>2515</v>
      </c>
      <c r="F39" s="9">
        <v>446</v>
      </c>
      <c r="G39" s="9">
        <v>13</v>
      </c>
      <c r="H39" s="47">
        <v>45639</v>
      </c>
      <c r="I39" s="11" t="s">
        <v>147</v>
      </c>
    </row>
    <row r="40" spans="1:9" x14ac:dyDescent="0.3">
      <c r="A40" s="8">
        <f>IF(B40&lt;&gt;"",ROWS($B$6:B40),"")</f>
        <v>35</v>
      </c>
      <c r="B40" s="1" t="s">
        <v>932</v>
      </c>
      <c r="C40" s="1" t="s">
        <v>619</v>
      </c>
      <c r="D40" s="1" t="s">
        <v>31</v>
      </c>
      <c r="E40" s="21">
        <v>2476.6399999999994</v>
      </c>
      <c r="F40" s="9">
        <v>342</v>
      </c>
      <c r="G40" s="9">
        <v>3</v>
      </c>
      <c r="H40" s="47">
        <v>45639</v>
      </c>
      <c r="I40" s="11" t="s">
        <v>620</v>
      </c>
    </row>
    <row r="41" spans="1:9" x14ac:dyDescent="0.3">
      <c r="A41" s="8">
        <f>IF(B41&lt;&gt;"",ROWS($B$6:B41),"")</f>
        <v>36</v>
      </c>
      <c r="B41" s="1" t="s">
        <v>933</v>
      </c>
      <c r="C41" s="1" t="s">
        <v>577</v>
      </c>
      <c r="D41" s="1" t="s">
        <v>31</v>
      </c>
      <c r="E41" s="21">
        <v>2027.3</v>
      </c>
      <c r="F41" s="9">
        <v>254</v>
      </c>
      <c r="G41" s="9">
        <v>1</v>
      </c>
      <c r="H41" s="47">
        <v>45548</v>
      </c>
      <c r="I41" s="11" t="s">
        <v>28</v>
      </c>
    </row>
    <row r="42" spans="1:9" x14ac:dyDescent="0.3">
      <c r="A42" s="8">
        <f>IF(B42&lt;&gt;"",ROWS($B$6:B42),"")</f>
        <v>37</v>
      </c>
      <c r="B42" s="1" t="s">
        <v>934</v>
      </c>
      <c r="C42" s="1" t="s">
        <v>654</v>
      </c>
      <c r="D42" s="1" t="s">
        <v>31</v>
      </c>
      <c r="E42" s="21">
        <v>1946.22</v>
      </c>
      <c r="F42" s="9">
        <v>308</v>
      </c>
      <c r="G42" s="9">
        <v>12</v>
      </c>
      <c r="H42" s="47">
        <v>45653</v>
      </c>
      <c r="I42" s="11" t="s">
        <v>28</v>
      </c>
    </row>
    <row r="43" spans="1:9" x14ac:dyDescent="0.3">
      <c r="A43" s="8">
        <f>IF(B43&lt;&gt;"",ROWS($B$6:B43),"")</f>
        <v>38</v>
      </c>
      <c r="B43" s="1" t="s">
        <v>429</v>
      </c>
      <c r="C43" s="1" t="s">
        <v>430</v>
      </c>
      <c r="D43" s="1" t="s">
        <v>69</v>
      </c>
      <c r="E43" s="21">
        <v>1578.5</v>
      </c>
      <c r="F43" s="9">
        <v>417</v>
      </c>
      <c r="G43" s="9">
        <v>1</v>
      </c>
      <c r="H43" s="47">
        <v>45592</v>
      </c>
      <c r="I43" s="11" t="s">
        <v>431</v>
      </c>
    </row>
    <row r="44" spans="1:9" x14ac:dyDescent="0.3">
      <c r="A44" s="8">
        <f>IF(B44&lt;&gt;"",ROWS($B$6:B44),"")</f>
        <v>39</v>
      </c>
      <c r="B44" s="1" t="s">
        <v>935</v>
      </c>
      <c r="C44" s="1" t="s">
        <v>695</v>
      </c>
      <c r="D44" s="1" t="s">
        <v>161</v>
      </c>
      <c r="E44" s="21">
        <v>1381.08</v>
      </c>
      <c r="F44" s="9">
        <v>262</v>
      </c>
      <c r="G44" s="9">
        <v>8</v>
      </c>
      <c r="H44" s="47">
        <v>45667</v>
      </c>
      <c r="I44" s="11" t="s">
        <v>104</v>
      </c>
    </row>
    <row r="45" spans="1:9" x14ac:dyDescent="0.3">
      <c r="A45" s="8">
        <f>IF(B45&lt;&gt;"",ROWS($B$6:B45),"")</f>
        <v>40</v>
      </c>
      <c r="B45" s="1" t="s">
        <v>937</v>
      </c>
      <c r="C45" s="1" t="s">
        <v>724</v>
      </c>
      <c r="D45" s="1" t="s">
        <v>161</v>
      </c>
      <c r="E45" s="21">
        <v>1313</v>
      </c>
      <c r="F45" s="9">
        <v>202</v>
      </c>
      <c r="G45" s="9">
        <v>7</v>
      </c>
      <c r="H45" s="47">
        <v>45646</v>
      </c>
      <c r="I45" s="11" t="s">
        <v>300</v>
      </c>
    </row>
    <row r="46" spans="1:9" x14ac:dyDescent="0.3">
      <c r="A46" s="8">
        <f>IF(B46&lt;&gt;"",ROWS($B$6:B46),"")</f>
        <v>41</v>
      </c>
      <c r="B46" s="1" t="s">
        <v>936</v>
      </c>
      <c r="C46" s="1" t="s">
        <v>712</v>
      </c>
      <c r="D46" s="1" t="s">
        <v>119</v>
      </c>
      <c r="E46" s="21">
        <v>1089.5</v>
      </c>
      <c r="F46" s="9">
        <v>209</v>
      </c>
      <c r="G46" s="9">
        <v>6</v>
      </c>
      <c r="H46" s="47">
        <v>45660</v>
      </c>
      <c r="I46" s="11" t="s">
        <v>282</v>
      </c>
    </row>
    <row r="47" spans="1:9" x14ac:dyDescent="0.3">
      <c r="A47" s="8">
        <f>IF(B47&lt;&gt;"",ROWS($B$6:B47),"")</f>
        <v>42</v>
      </c>
      <c r="B47" s="1" t="s">
        <v>938</v>
      </c>
      <c r="C47" s="1" t="s">
        <v>635</v>
      </c>
      <c r="D47" s="1" t="s">
        <v>636</v>
      </c>
      <c r="E47" s="21">
        <v>874</v>
      </c>
      <c r="F47" s="9">
        <v>200</v>
      </c>
      <c r="G47" s="9">
        <v>2</v>
      </c>
      <c r="H47" s="47">
        <v>45618</v>
      </c>
      <c r="I47" s="11" t="s">
        <v>300</v>
      </c>
    </row>
    <row r="48" spans="1:9" x14ac:dyDescent="0.3">
      <c r="A48" s="8">
        <f>IF(B48&lt;&gt;"",ROWS($B$6:B48),"")</f>
        <v>43</v>
      </c>
      <c r="B48" s="1" t="s">
        <v>939</v>
      </c>
      <c r="C48" s="1" t="s">
        <v>719</v>
      </c>
      <c r="D48" s="1" t="s">
        <v>720</v>
      </c>
      <c r="E48" s="21">
        <v>820</v>
      </c>
      <c r="F48" s="9">
        <v>182</v>
      </c>
      <c r="G48" s="9">
        <v>1</v>
      </c>
      <c r="H48" s="47">
        <v>45604</v>
      </c>
      <c r="I48" s="11" t="s">
        <v>147</v>
      </c>
    </row>
    <row r="49" spans="1:9" x14ac:dyDescent="0.3">
      <c r="A49" s="8">
        <f>IF(B49&lt;&gt;"",ROWS($B$6:B49),"")</f>
        <v>44</v>
      </c>
      <c r="B49" s="1" t="s">
        <v>940</v>
      </c>
      <c r="C49" s="1" t="s">
        <v>610</v>
      </c>
      <c r="D49" s="1" t="s">
        <v>99</v>
      </c>
      <c r="E49" s="21">
        <v>779.9</v>
      </c>
      <c r="F49" s="9">
        <v>102</v>
      </c>
      <c r="G49" s="9">
        <v>4</v>
      </c>
      <c r="H49" s="47">
        <v>45562</v>
      </c>
      <c r="I49" s="11" t="s">
        <v>104</v>
      </c>
    </row>
    <row r="50" spans="1:9" x14ac:dyDescent="0.3">
      <c r="A50" s="8">
        <f>IF(B50&lt;&gt;"",ROWS($B$6:B50),"")</f>
        <v>45</v>
      </c>
      <c r="B50" s="1" t="s">
        <v>941</v>
      </c>
      <c r="C50" s="1" t="s">
        <v>701</v>
      </c>
      <c r="D50" s="1" t="s">
        <v>702</v>
      </c>
      <c r="E50" s="21">
        <v>550</v>
      </c>
      <c r="F50" s="9">
        <v>92</v>
      </c>
      <c r="G50" s="9">
        <v>1</v>
      </c>
      <c r="H50" s="47">
        <v>45590</v>
      </c>
      <c r="I50" s="11" t="s">
        <v>104</v>
      </c>
    </row>
    <row r="51" spans="1:9" x14ac:dyDescent="0.3">
      <c r="A51" s="8">
        <f>IF(B51&lt;&gt;"",ROWS($B$6:B51),"")</f>
        <v>46</v>
      </c>
      <c r="B51" s="1" t="s">
        <v>942</v>
      </c>
      <c r="C51" s="1" t="s">
        <v>745</v>
      </c>
      <c r="D51" s="1" t="s">
        <v>119</v>
      </c>
      <c r="E51" s="21">
        <v>506</v>
      </c>
      <c r="F51" s="9">
        <v>124</v>
      </c>
      <c r="G51" s="9">
        <v>1</v>
      </c>
      <c r="H51" s="47">
        <v>45394</v>
      </c>
      <c r="I51" s="11" t="s">
        <v>147</v>
      </c>
    </row>
    <row r="52" spans="1:9" x14ac:dyDescent="0.3">
      <c r="A52" s="8">
        <f>IF(B52&lt;&gt;"",ROWS($B$6:B52),"")</f>
        <v>47</v>
      </c>
      <c r="B52" s="1" t="s">
        <v>943</v>
      </c>
      <c r="C52" s="1" t="s">
        <v>791</v>
      </c>
      <c r="D52" s="1" t="s">
        <v>31</v>
      </c>
      <c r="E52" s="21">
        <v>439.15</v>
      </c>
      <c r="F52" s="9">
        <v>56</v>
      </c>
      <c r="G52" s="9">
        <v>3</v>
      </c>
      <c r="H52" s="47">
        <v>45639</v>
      </c>
      <c r="I52" s="11" t="s">
        <v>63</v>
      </c>
    </row>
    <row r="53" spans="1:9" x14ac:dyDescent="0.3">
      <c r="A53" s="8">
        <f>IF(B53&lt;&gt;"",ROWS($B$6:B53),"")</f>
        <v>48</v>
      </c>
      <c r="B53" s="1" t="s">
        <v>944</v>
      </c>
      <c r="C53" s="1" t="s">
        <v>480</v>
      </c>
      <c r="D53" s="1" t="s">
        <v>945</v>
      </c>
      <c r="E53" s="21">
        <v>416.78</v>
      </c>
      <c r="F53" s="9">
        <v>100</v>
      </c>
      <c r="G53" s="9">
        <v>2</v>
      </c>
      <c r="H53" s="47">
        <v>45541</v>
      </c>
      <c r="I53" s="11" t="s">
        <v>104</v>
      </c>
    </row>
    <row r="54" spans="1:9" x14ac:dyDescent="0.3">
      <c r="A54" s="8">
        <f>IF(B54&lt;&gt;"",ROWS($B$6:B54),"")</f>
        <v>49</v>
      </c>
      <c r="B54" s="1" t="s">
        <v>946</v>
      </c>
      <c r="C54" s="1" t="s">
        <v>714</v>
      </c>
      <c r="D54" s="1" t="s">
        <v>715</v>
      </c>
      <c r="E54" s="21">
        <v>404.49</v>
      </c>
      <c r="F54" s="9">
        <v>108</v>
      </c>
      <c r="G54" s="9">
        <v>3</v>
      </c>
      <c r="H54" s="47">
        <v>45296</v>
      </c>
      <c r="I54" s="11" t="s">
        <v>947</v>
      </c>
    </row>
    <row r="55" spans="1:9" x14ac:dyDescent="0.3">
      <c r="A55" s="8">
        <f>IF(B55&lt;&gt;"",ROWS($B$6:B55),"")</f>
        <v>50</v>
      </c>
      <c r="B55" s="1" t="s">
        <v>517</v>
      </c>
      <c r="C55" s="1" t="s">
        <v>518</v>
      </c>
      <c r="D55" s="1" t="s">
        <v>519</v>
      </c>
      <c r="E55" s="21">
        <v>378</v>
      </c>
      <c r="F55" s="9">
        <v>87</v>
      </c>
      <c r="G55" s="9">
        <v>1</v>
      </c>
      <c r="H55" s="47">
        <v>44807</v>
      </c>
      <c r="I55" s="11" t="s">
        <v>431</v>
      </c>
    </row>
    <row r="56" spans="1:9" x14ac:dyDescent="0.3">
      <c r="A56" s="8">
        <f>IF(B56&lt;&gt;"",ROWS($B$6:B56),"")</f>
        <v>51</v>
      </c>
      <c r="B56" s="1" t="s">
        <v>819</v>
      </c>
      <c r="C56" s="1" t="s">
        <v>819</v>
      </c>
      <c r="D56" s="1" t="s">
        <v>27</v>
      </c>
      <c r="E56" s="21">
        <v>305</v>
      </c>
      <c r="F56" s="9">
        <v>74</v>
      </c>
      <c r="G56" s="9">
        <v>1</v>
      </c>
      <c r="H56" s="47">
        <v>45632</v>
      </c>
      <c r="I56" s="11" t="s">
        <v>820</v>
      </c>
    </row>
    <row r="57" spans="1:9" x14ac:dyDescent="0.3">
      <c r="A57" s="8">
        <f>IF(B57&lt;&gt;"",ROWS($B$6:B57),"")</f>
        <v>52</v>
      </c>
      <c r="B57" s="1" t="s">
        <v>583</v>
      </c>
      <c r="C57" s="1" t="s">
        <v>583</v>
      </c>
      <c r="D57" s="1" t="s">
        <v>27</v>
      </c>
      <c r="E57" s="21">
        <v>296</v>
      </c>
      <c r="F57" s="9">
        <v>83</v>
      </c>
      <c r="G57" s="9">
        <v>1</v>
      </c>
      <c r="H57" s="47">
        <v>44659</v>
      </c>
      <c r="I57" s="11" t="s">
        <v>28</v>
      </c>
    </row>
    <row r="58" spans="1:9" x14ac:dyDescent="0.3">
      <c r="A58" s="8">
        <f>IF(B58&lt;&gt;"",ROWS($B$6:B58),"")</f>
        <v>53</v>
      </c>
      <c r="B58" s="1" t="s">
        <v>799</v>
      </c>
      <c r="C58" s="1" t="s">
        <v>800</v>
      </c>
      <c r="D58" s="1" t="s">
        <v>801</v>
      </c>
      <c r="E58" s="21">
        <v>288</v>
      </c>
      <c r="F58" s="9">
        <v>72</v>
      </c>
      <c r="G58" s="9">
        <v>1</v>
      </c>
      <c r="H58" s="47">
        <v>44493</v>
      </c>
      <c r="I58" s="11" t="s">
        <v>431</v>
      </c>
    </row>
    <row r="59" spans="1:9" x14ac:dyDescent="0.3">
      <c r="A59" s="8">
        <f>IF(B59&lt;&gt;"",ROWS($B$6:B59),"")</f>
        <v>54</v>
      </c>
      <c r="B59" s="1" t="s">
        <v>668</v>
      </c>
      <c r="C59" s="1" t="s">
        <v>669</v>
      </c>
      <c r="D59" s="1" t="s">
        <v>670</v>
      </c>
      <c r="E59" s="21">
        <v>261</v>
      </c>
      <c r="F59" s="9">
        <v>87</v>
      </c>
      <c r="G59" s="9">
        <v>1</v>
      </c>
      <c r="H59" s="47">
        <v>45564</v>
      </c>
      <c r="I59" s="11" t="s">
        <v>431</v>
      </c>
    </row>
    <row r="60" spans="1:9" x14ac:dyDescent="0.3">
      <c r="A60" s="8">
        <f>IF(B60&lt;&gt;"",ROWS($B$6:B60),"")</f>
        <v>55</v>
      </c>
      <c r="B60" s="1" t="s">
        <v>948</v>
      </c>
      <c r="C60" s="1" t="s">
        <v>708</v>
      </c>
      <c r="D60" s="1" t="s">
        <v>69</v>
      </c>
      <c r="E60" s="21">
        <v>236</v>
      </c>
      <c r="F60" s="9">
        <v>118</v>
      </c>
      <c r="G60" s="9">
        <v>1</v>
      </c>
      <c r="H60" s="47">
        <v>45317</v>
      </c>
      <c r="I60" s="11" t="s">
        <v>282</v>
      </c>
    </row>
    <row r="61" spans="1:9" x14ac:dyDescent="0.3">
      <c r="A61" s="8">
        <f>IF(B61&lt;&gt;"",ROWS($B$6:B61),"")</f>
        <v>56</v>
      </c>
      <c r="B61" s="1" t="s">
        <v>739</v>
      </c>
      <c r="C61" s="1" t="s">
        <v>740</v>
      </c>
      <c r="D61" s="1" t="s">
        <v>741</v>
      </c>
      <c r="E61" s="21">
        <v>236</v>
      </c>
      <c r="F61" s="9">
        <v>59</v>
      </c>
      <c r="G61" s="9">
        <v>1</v>
      </c>
      <c r="H61" s="47">
        <v>44080</v>
      </c>
      <c r="I61" s="11" t="s">
        <v>431</v>
      </c>
    </row>
    <row r="62" spans="1:9" x14ac:dyDescent="0.3">
      <c r="A62" s="8">
        <f>IF(B62&lt;&gt;"",ROWS($B$6:B62),"")</f>
        <v>57</v>
      </c>
      <c r="B62" s="1" t="s">
        <v>949</v>
      </c>
      <c r="C62" s="1" t="s">
        <v>710</v>
      </c>
      <c r="D62" s="1" t="s">
        <v>161</v>
      </c>
      <c r="E62" s="21">
        <v>209</v>
      </c>
      <c r="F62" s="9">
        <v>47</v>
      </c>
      <c r="G62" s="9">
        <v>2</v>
      </c>
      <c r="H62" s="47">
        <v>45625</v>
      </c>
      <c r="I62" s="11" t="s">
        <v>282</v>
      </c>
    </row>
    <row r="63" spans="1:9" x14ac:dyDescent="0.3">
      <c r="A63" s="8">
        <f>IF(B63&lt;&gt;"",ROWS($B$6:B63),"")</f>
        <v>58</v>
      </c>
      <c r="B63" s="1" t="s">
        <v>950</v>
      </c>
      <c r="C63" s="1" t="s">
        <v>950</v>
      </c>
      <c r="D63" s="1" t="s">
        <v>27</v>
      </c>
      <c r="E63" s="21">
        <v>175</v>
      </c>
      <c r="F63" s="9">
        <v>34</v>
      </c>
      <c r="G63" s="9">
        <v>1</v>
      </c>
      <c r="H63" s="47">
        <v>44834</v>
      </c>
      <c r="I63" s="11" t="s">
        <v>59</v>
      </c>
    </row>
    <row r="64" spans="1:9" x14ac:dyDescent="0.3">
      <c r="A64" s="8">
        <f>IF(B64&lt;&gt;"",ROWS($B$6:B64),"")</f>
        <v>59</v>
      </c>
      <c r="B64" s="1" t="s">
        <v>729</v>
      </c>
      <c r="C64" s="1" t="s">
        <v>730</v>
      </c>
      <c r="D64" s="1" t="s">
        <v>161</v>
      </c>
      <c r="E64" s="21">
        <v>165</v>
      </c>
      <c r="F64" s="9">
        <v>33</v>
      </c>
      <c r="G64" s="9">
        <v>1</v>
      </c>
      <c r="H64" s="47">
        <v>45371</v>
      </c>
      <c r="I64" s="11" t="s">
        <v>431</v>
      </c>
    </row>
    <row r="65" spans="1:9" x14ac:dyDescent="0.3">
      <c r="A65" s="8">
        <f>IF(B65&lt;&gt;"",ROWS($B$6:B65),"")</f>
        <v>60</v>
      </c>
      <c r="B65" s="1" t="s">
        <v>951</v>
      </c>
      <c r="C65" s="1" t="s">
        <v>860</v>
      </c>
      <c r="D65" s="1" t="s">
        <v>31</v>
      </c>
      <c r="E65" s="21">
        <v>158</v>
      </c>
      <c r="F65" s="9">
        <v>39</v>
      </c>
      <c r="G65" s="9">
        <v>2</v>
      </c>
      <c r="H65" s="47">
        <v>45590</v>
      </c>
      <c r="I65" s="11" t="s">
        <v>52</v>
      </c>
    </row>
    <row r="66" spans="1:9" x14ac:dyDescent="0.3">
      <c r="A66" s="8">
        <f>IF(B66&lt;&gt;"",ROWS($B$6:B66),"")</f>
        <v>61</v>
      </c>
      <c r="B66" s="1" t="s">
        <v>813</v>
      </c>
      <c r="C66" s="1" t="s">
        <v>814</v>
      </c>
      <c r="D66" s="1" t="s">
        <v>815</v>
      </c>
      <c r="E66" s="21">
        <v>148</v>
      </c>
      <c r="F66" s="9">
        <v>74</v>
      </c>
      <c r="G66" s="9">
        <v>1</v>
      </c>
      <c r="H66" s="47">
        <v>44694</v>
      </c>
      <c r="I66" s="11" t="s">
        <v>282</v>
      </c>
    </row>
    <row r="67" spans="1:9" x14ac:dyDescent="0.3">
      <c r="A67" s="8">
        <f>IF(B67&lt;&gt;"",ROWS($B$6:B67),"")</f>
        <v>62</v>
      </c>
      <c r="B67" s="1" t="s">
        <v>952</v>
      </c>
      <c r="C67" s="1" t="s">
        <v>760</v>
      </c>
      <c r="D67" s="1" t="s">
        <v>31</v>
      </c>
      <c r="E67" s="21">
        <v>137</v>
      </c>
      <c r="F67" s="9">
        <v>24</v>
      </c>
      <c r="G67" s="9">
        <v>1</v>
      </c>
      <c r="H67" s="47">
        <v>45597</v>
      </c>
      <c r="I67" s="11" t="s">
        <v>28</v>
      </c>
    </row>
    <row r="68" spans="1:9" x14ac:dyDescent="0.3">
      <c r="A68" s="8">
        <f>IF(B68&lt;&gt;"",ROWS($B$6:B68),"")</f>
        <v>63</v>
      </c>
      <c r="B68" s="1" t="s">
        <v>866</v>
      </c>
      <c r="C68" s="1" t="s">
        <v>866</v>
      </c>
      <c r="D68" s="1" t="s">
        <v>867</v>
      </c>
      <c r="E68" s="21">
        <v>128</v>
      </c>
      <c r="F68" s="9">
        <v>32</v>
      </c>
      <c r="G68" s="9">
        <v>2</v>
      </c>
      <c r="H68" s="47">
        <v>45632</v>
      </c>
      <c r="I68" s="11" t="s">
        <v>693</v>
      </c>
    </row>
    <row r="69" spans="1:9" x14ac:dyDescent="0.3">
      <c r="A69" s="8">
        <f>IF(B69&lt;&gt;"",ROWS($B$6:B69),"")</f>
        <v>64</v>
      </c>
      <c r="B69" s="37" t="s">
        <v>953</v>
      </c>
      <c r="C69" s="1" t="s">
        <v>743</v>
      </c>
      <c r="D69" s="37" t="s">
        <v>31</v>
      </c>
      <c r="E69" s="38">
        <v>122.3</v>
      </c>
      <c r="F69" s="39">
        <v>29</v>
      </c>
      <c r="G69" s="39">
        <v>1</v>
      </c>
      <c r="H69" s="48">
        <v>45401</v>
      </c>
      <c r="I69" s="40" t="s">
        <v>52</v>
      </c>
    </row>
    <row r="70" spans="1:9" x14ac:dyDescent="0.3">
      <c r="A70" s="8">
        <f>IF(B70&lt;&gt;"",ROWS($B$6:B70),"")</f>
        <v>65</v>
      </c>
      <c r="B70" s="37" t="s">
        <v>784</v>
      </c>
      <c r="C70" s="1" t="s">
        <v>785</v>
      </c>
      <c r="D70" s="37" t="s">
        <v>786</v>
      </c>
      <c r="E70" s="38">
        <v>100</v>
      </c>
      <c r="F70" s="39">
        <v>17</v>
      </c>
      <c r="G70" s="39">
        <v>1</v>
      </c>
      <c r="H70" s="48">
        <v>44707</v>
      </c>
      <c r="I70" s="40" t="s">
        <v>431</v>
      </c>
    </row>
    <row r="71" spans="1:9" x14ac:dyDescent="0.3">
      <c r="A71" s="25"/>
      <c r="B71" s="26"/>
      <c r="C71" s="14"/>
      <c r="D71" s="27"/>
      <c r="E71" s="30">
        <f>SUBTOTAL(109,Table3[Pajamos])</f>
        <v>3315381.9800000009</v>
      </c>
      <c r="F71" s="31">
        <f>SUBTOTAL(109,Table3[Žiūrovų skaičius])</f>
        <v>481633</v>
      </c>
      <c r="G71" s="28"/>
      <c r="H71" s="49"/>
      <c r="I71" s="29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1"/>
  <sheetViews>
    <sheetView zoomScaleNormal="100"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14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1652806.84</v>
      </c>
      <c r="F6" s="9">
        <v>215379</v>
      </c>
      <c r="G6" s="9">
        <v>22</v>
      </c>
      <c r="H6" s="47">
        <v>45681</v>
      </c>
      <c r="I6" s="11" t="s">
        <v>28</v>
      </c>
    </row>
    <row r="7" spans="1:9" x14ac:dyDescent="0.3">
      <c r="A7" s="8">
        <f>IF(B7&lt;&gt;"",ROWS($B$6:B7),"")</f>
        <v>2</v>
      </c>
      <c r="B7" s="1" t="s">
        <v>48</v>
      </c>
      <c r="C7" s="1" t="s">
        <v>48</v>
      </c>
      <c r="D7" s="1" t="s">
        <v>27</v>
      </c>
      <c r="E7" s="21">
        <v>353379.1225</v>
      </c>
      <c r="F7" s="9">
        <v>48040</v>
      </c>
      <c r="G7" s="9">
        <v>14</v>
      </c>
      <c r="H7" s="47">
        <v>45702</v>
      </c>
      <c r="I7" s="11" t="s">
        <v>49</v>
      </c>
    </row>
    <row r="8" spans="1:9" x14ac:dyDescent="0.3">
      <c r="A8" s="8">
        <f>IF(B8&lt;&gt;"",ROWS($B$6:B8),"")</f>
        <v>3</v>
      </c>
      <c r="B8" s="1" t="s">
        <v>954</v>
      </c>
      <c r="C8" s="1" t="s">
        <v>86</v>
      </c>
      <c r="D8" s="1" t="s">
        <v>87</v>
      </c>
      <c r="E8" s="21">
        <v>176085.73</v>
      </c>
      <c r="F8" s="9">
        <v>23824</v>
      </c>
      <c r="G8" s="9">
        <v>20</v>
      </c>
      <c r="H8" s="47">
        <v>45702</v>
      </c>
      <c r="I8" s="11" t="s">
        <v>52</v>
      </c>
    </row>
    <row r="9" spans="1:9" x14ac:dyDescent="0.3">
      <c r="A9" s="8">
        <f>IF(B9&lt;&gt;"",ROWS($B$6:B9),"")</f>
        <v>4</v>
      </c>
      <c r="B9" s="1" t="s">
        <v>911</v>
      </c>
      <c r="C9" s="1" t="s">
        <v>61</v>
      </c>
      <c r="D9" s="1" t="s">
        <v>62</v>
      </c>
      <c r="E9" s="21">
        <v>173713.86</v>
      </c>
      <c r="F9" s="9">
        <v>30551</v>
      </c>
      <c r="G9" s="9">
        <v>19</v>
      </c>
      <c r="H9" s="47">
        <v>45681</v>
      </c>
      <c r="I9" s="11" t="s">
        <v>63</v>
      </c>
    </row>
    <row r="10" spans="1:9" x14ac:dyDescent="0.3">
      <c r="A10" s="8">
        <f>IF(B10&lt;&gt;"",ROWS($B$6:B10),"")</f>
        <v>5</v>
      </c>
      <c r="B10" s="1" t="s">
        <v>923</v>
      </c>
      <c r="C10" s="1" t="s">
        <v>91</v>
      </c>
      <c r="D10" s="1" t="s">
        <v>92</v>
      </c>
      <c r="E10" s="21">
        <v>123775.12</v>
      </c>
      <c r="F10" s="9">
        <v>18640</v>
      </c>
      <c r="G10" s="9">
        <v>19</v>
      </c>
      <c r="H10" s="47">
        <v>45688</v>
      </c>
      <c r="I10" s="11" t="s">
        <v>28</v>
      </c>
    </row>
    <row r="11" spans="1:9" x14ac:dyDescent="0.3">
      <c r="A11" s="8">
        <f>IF(B11&lt;&gt;"",ROWS($B$6:B11),"")</f>
        <v>6</v>
      </c>
      <c r="B11" s="1" t="s">
        <v>955</v>
      </c>
      <c r="C11" s="1" t="s">
        <v>137</v>
      </c>
      <c r="D11" s="1" t="s">
        <v>31</v>
      </c>
      <c r="E11" s="21">
        <v>93846.91</v>
      </c>
      <c r="F11" s="9">
        <v>13949</v>
      </c>
      <c r="G11" s="9">
        <v>20</v>
      </c>
      <c r="H11" s="47">
        <v>45702</v>
      </c>
      <c r="I11" s="11" t="s">
        <v>35</v>
      </c>
    </row>
    <row r="12" spans="1:9" x14ac:dyDescent="0.3">
      <c r="A12" s="8">
        <f>IF(B12&lt;&gt;"",ROWS($B$6:B12),"")</f>
        <v>7</v>
      </c>
      <c r="B12" s="1" t="s">
        <v>907</v>
      </c>
      <c r="C12" s="1" t="s">
        <v>45</v>
      </c>
      <c r="D12" s="1" t="s">
        <v>46</v>
      </c>
      <c r="E12" s="21">
        <v>79651.679999999993</v>
      </c>
      <c r="F12" s="9">
        <v>13979</v>
      </c>
      <c r="G12" s="9">
        <v>17</v>
      </c>
      <c r="H12" s="47">
        <v>45653</v>
      </c>
      <c r="I12" s="11" t="s">
        <v>47</v>
      </c>
    </row>
    <row r="13" spans="1:9" x14ac:dyDescent="0.3">
      <c r="A13" s="8">
        <f>IF(B13&lt;&gt;"",ROWS($B$6:B13),"")</f>
        <v>8</v>
      </c>
      <c r="B13" s="1" t="s">
        <v>956</v>
      </c>
      <c r="C13" s="1" t="s">
        <v>184</v>
      </c>
      <c r="D13" s="1" t="s">
        <v>185</v>
      </c>
      <c r="E13" s="21">
        <v>61381.3</v>
      </c>
      <c r="F13" s="9">
        <v>11716</v>
      </c>
      <c r="G13" s="9">
        <v>22</v>
      </c>
      <c r="H13" s="47">
        <v>45702</v>
      </c>
      <c r="I13" s="11" t="s">
        <v>52</v>
      </c>
    </row>
    <row r="14" spans="1:9" x14ac:dyDescent="0.3">
      <c r="A14" s="8">
        <f>IF(B14&lt;&gt;"",ROWS($B$6:B14),"")</f>
        <v>9</v>
      </c>
      <c r="B14" s="1" t="s">
        <v>908</v>
      </c>
      <c r="C14" s="1" t="s">
        <v>58</v>
      </c>
      <c r="D14" s="1" t="s">
        <v>31</v>
      </c>
      <c r="E14" s="21">
        <v>55935.08</v>
      </c>
      <c r="F14" s="9">
        <v>7606</v>
      </c>
      <c r="G14" s="9">
        <v>20</v>
      </c>
      <c r="H14" s="47">
        <v>45667</v>
      </c>
      <c r="I14" s="11" t="s">
        <v>59</v>
      </c>
    </row>
    <row r="15" spans="1:9" x14ac:dyDescent="0.3">
      <c r="A15" s="8">
        <f>IF(B15&lt;&gt;"",ROWS($B$6:B15),"")</f>
        <v>10</v>
      </c>
      <c r="B15" s="1" t="s">
        <v>931</v>
      </c>
      <c r="C15" s="1" t="s">
        <v>211</v>
      </c>
      <c r="D15" s="1" t="s">
        <v>99</v>
      </c>
      <c r="E15" s="21">
        <v>54598.41</v>
      </c>
      <c r="F15" s="9">
        <v>10166</v>
      </c>
      <c r="G15" s="9">
        <v>17</v>
      </c>
      <c r="H15" s="47">
        <v>45688</v>
      </c>
      <c r="I15" s="11" t="s">
        <v>104</v>
      </c>
    </row>
    <row r="16" spans="1:9" x14ac:dyDescent="0.3">
      <c r="A16" s="8">
        <f>IF(B16&lt;&gt;"",ROWS($B$6:B16),"")</f>
        <v>11</v>
      </c>
      <c r="B16" s="1" t="s">
        <v>41</v>
      </c>
      <c r="C16" s="1" t="s">
        <v>41</v>
      </c>
      <c r="D16" s="1" t="s">
        <v>27</v>
      </c>
      <c r="E16" s="21">
        <v>43086</v>
      </c>
      <c r="F16" s="9">
        <v>5761</v>
      </c>
      <c r="G16" s="9" t="s">
        <v>42</v>
      </c>
      <c r="H16" s="47">
        <v>45646</v>
      </c>
      <c r="I16" s="11" t="s">
        <v>43</v>
      </c>
    </row>
    <row r="17" spans="1:9" x14ac:dyDescent="0.3">
      <c r="A17" s="8">
        <f>IF(B17&lt;&gt;"",ROWS($B$6:B17),"")</f>
        <v>12</v>
      </c>
      <c r="B17" s="1" t="s">
        <v>909</v>
      </c>
      <c r="C17" s="1" t="s">
        <v>83</v>
      </c>
      <c r="D17" s="1" t="s">
        <v>84</v>
      </c>
      <c r="E17" s="21">
        <v>36718.089999999997</v>
      </c>
      <c r="F17" s="9">
        <v>6292</v>
      </c>
      <c r="G17" s="9">
        <v>13</v>
      </c>
      <c r="H17" s="47">
        <v>45625</v>
      </c>
      <c r="I17" s="11" t="s">
        <v>35</v>
      </c>
    </row>
    <row r="18" spans="1:9" x14ac:dyDescent="0.3">
      <c r="A18" s="8">
        <f>IF(B18&lt;&gt;"",ROWS($B$6:B18),"")</f>
        <v>13</v>
      </c>
      <c r="B18" s="1" t="s">
        <v>957</v>
      </c>
      <c r="C18" s="1" t="s">
        <v>160</v>
      </c>
      <c r="D18" s="1" t="s">
        <v>161</v>
      </c>
      <c r="E18" s="21">
        <v>31952.959999999999</v>
      </c>
      <c r="F18" s="9">
        <v>6120</v>
      </c>
      <c r="G18" s="9">
        <v>20</v>
      </c>
      <c r="H18" s="47">
        <v>45709</v>
      </c>
      <c r="I18" s="11" t="s">
        <v>104</v>
      </c>
    </row>
    <row r="19" spans="1:9" x14ac:dyDescent="0.3">
      <c r="A19" s="8">
        <f>IF(B19&lt;&gt;"",ROWS($B$6:B19),"")</f>
        <v>14</v>
      </c>
      <c r="B19" s="1" t="s">
        <v>283</v>
      </c>
      <c r="C19" s="1" t="s">
        <v>284</v>
      </c>
      <c r="D19" s="1" t="s">
        <v>31</v>
      </c>
      <c r="E19" s="21">
        <v>30127.06</v>
      </c>
      <c r="F19" s="9">
        <v>4349</v>
      </c>
      <c r="G19" s="9">
        <v>12</v>
      </c>
      <c r="H19" s="47">
        <v>45695</v>
      </c>
      <c r="I19" s="11" t="s">
        <v>28</v>
      </c>
    </row>
    <row r="20" spans="1:9" x14ac:dyDescent="0.3">
      <c r="A20" s="8">
        <f>IF(B20&lt;&gt;"",ROWS($B$6:B20),"")</f>
        <v>15</v>
      </c>
      <c r="B20" s="1" t="s">
        <v>958</v>
      </c>
      <c r="C20" s="1" t="s">
        <v>277</v>
      </c>
      <c r="D20" s="1" t="s">
        <v>31</v>
      </c>
      <c r="E20" s="21">
        <v>30093.66</v>
      </c>
      <c r="F20" s="9">
        <v>4521</v>
      </c>
      <c r="G20" s="9">
        <v>18</v>
      </c>
      <c r="H20" s="47">
        <v>45695</v>
      </c>
      <c r="I20" s="11" t="s">
        <v>35</v>
      </c>
    </row>
    <row r="21" spans="1:9" x14ac:dyDescent="0.3">
      <c r="A21" s="8">
        <f>IF(B21&lt;&gt;"",ROWS($B$6:B21),"")</f>
        <v>16</v>
      </c>
      <c r="B21" s="1" t="s">
        <v>910</v>
      </c>
      <c r="C21" s="1" t="s">
        <v>111</v>
      </c>
      <c r="D21" s="1" t="s">
        <v>31</v>
      </c>
      <c r="E21" s="21">
        <v>26746.91</v>
      </c>
      <c r="F21" s="9">
        <v>4345</v>
      </c>
      <c r="G21" s="9">
        <v>11</v>
      </c>
      <c r="H21" s="47">
        <v>45646</v>
      </c>
      <c r="I21" s="11" t="s">
        <v>35</v>
      </c>
    </row>
    <row r="22" spans="1:9" x14ac:dyDescent="0.3">
      <c r="A22" s="8">
        <f>IF(B22&lt;&gt;"",ROWS($B$6:B22),"")</f>
        <v>17</v>
      </c>
      <c r="B22" s="1" t="s">
        <v>959</v>
      </c>
      <c r="C22" s="1" t="s">
        <v>242</v>
      </c>
      <c r="D22" s="1" t="s">
        <v>31</v>
      </c>
      <c r="E22" s="21">
        <v>26685.71</v>
      </c>
      <c r="F22" s="9">
        <v>4121</v>
      </c>
      <c r="G22" s="9">
        <v>12</v>
      </c>
      <c r="H22" s="47">
        <v>45709</v>
      </c>
      <c r="I22" s="11" t="s">
        <v>28</v>
      </c>
    </row>
    <row r="23" spans="1:9" x14ac:dyDescent="0.3">
      <c r="A23" s="8">
        <f>IF(B23&lt;&gt;"",ROWS($B$6:B23),"")</f>
        <v>18</v>
      </c>
      <c r="B23" s="1" t="s">
        <v>960</v>
      </c>
      <c r="C23" s="1" t="s">
        <v>308</v>
      </c>
      <c r="D23" s="1" t="s">
        <v>309</v>
      </c>
      <c r="E23" s="21">
        <v>24895.43</v>
      </c>
      <c r="F23" s="9">
        <v>4671</v>
      </c>
      <c r="G23" s="9">
        <v>19</v>
      </c>
      <c r="H23" s="47">
        <v>45695</v>
      </c>
      <c r="I23" s="11" t="s">
        <v>28</v>
      </c>
    </row>
    <row r="24" spans="1:9" x14ac:dyDescent="0.3">
      <c r="A24" s="8">
        <f>IF(B24&lt;&gt;"",ROWS($B$6:B24),"")</f>
        <v>19</v>
      </c>
      <c r="B24" s="1" t="s">
        <v>312</v>
      </c>
      <c r="C24" s="1" t="s">
        <v>312</v>
      </c>
      <c r="D24" s="1" t="s">
        <v>27</v>
      </c>
      <c r="E24" s="21">
        <v>23819.33</v>
      </c>
      <c r="F24" s="9">
        <v>3437</v>
      </c>
      <c r="G24" s="9">
        <v>6</v>
      </c>
      <c r="H24" s="47">
        <v>45695</v>
      </c>
      <c r="I24" s="11" t="s">
        <v>313</v>
      </c>
    </row>
    <row r="25" spans="1:9" x14ac:dyDescent="0.3">
      <c r="A25" s="8">
        <f>IF(B25&lt;&gt;"",ROWS($B$6:B25),"")</f>
        <v>20</v>
      </c>
      <c r="B25" s="1" t="s">
        <v>912</v>
      </c>
      <c r="C25" s="1" t="s">
        <v>139</v>
      </c>
      <c r="D25" s="1" t="s">
        <v>140</v>
      </c>
      <c r="E25" s="21">
        <v>16991.8</v>
      </c>
      <c r="F25" s="9">
        <v>2465</v>
      </c>
      <c r="G25" s="9">
        <v>5</v>
      </c>
      <c r="H25" s="47">
        <v>45653</v>
      </c>
      <c r="I25" s="11" t="s">
        <v>141</v>
      </c>
    </row>
    <row r="26" spans="1:9" x14ac:dyDescent="0.3">
      <c r="A26" s="8">
        <f>IF(B26&lt;&gt;"",ROWS($B$6:B26),"")</f>
        <v>21</v>
      </c>
      <c r="B26" s="1" t="s">
        <v>961</v>
      </c>
      <c r="C26" s="1" t="s">
        <v>347</v>
      </c>
      <c r="D26" s="1" t="s">
        <v>31</v>
      </c>
      <c r="E26" s="21">
        <v>16900</v>
      </c>
      <c r="F26" s="9">
        <v>2666</v>
      </c>
      <c r="G26" s="9">
        <v>12</v>
      </c>
      <c r="H26" s="47">
        <v>45709</v>
      </c>
      <c r="I26" s="11" t="s">
        <v>147</v>
      </c>
    </row>
    <row r="27" spans="1:9" x14ac:dyDescent="0.3">
      <c r="A27" s="8">
        <f>IF(B27&lt;&gt;"",ROWS($B$6:B27),"")</f>
        <v>22</v>
      </c>
      <c r="B27" s="1" t="s">
        <v>330</v>
      </c>
      <c r="C27" s="1" t="s">
        <v>331</v>
      </c>
      <c r="D27" s="1" t="s">
        <v>31</v>
      </c>
      <c r="E27" s="21">
        <v>16145.49</v>
      </c>
      <c r="F27" s="9">
        <v>2320</v>
      </c>
      <c r="G27" s="9">
        <v>11</v>
      </c>
      <c r="H27" s="47">
        <v>45688</v>
      </c>
      <c r="I27" s="11" t="s">
        <v>32</v>
      </c>
    </row>
    <row r="28" spans="1:9" x14ac:dyDescent="0.3">
      <c r="A28" s="8">
        <f>IF(B28&lt;&gt;"",ROWS($B$6:B28),"")</f>
        <v>23</v>
      </c>
      <c r="B28" s="1" t="s">
        <v>915</v>
      </c>
      <c r="C28" s="1" t="s">
        <v>217</v>
      </c>
      <c r="D28" s="1" t="s">
        <v>161</v>
      </c>
      <c r="E28" s="21">
        <v>12971.200000000003</v>
      </c>
      <c r="F28" s="9">
        <v>1955</v>
      </c>
      <c r="G28" s="9">
        <v>16</v>
      </c>
      <c r="H28" s="47">
        <v>45674</v>
      </c>
      <c r="I28" s="11" t="s">
        <v>141</v>
      </c>
    </row>
    <row r="29" spans="1:9" x14ac:dyDescent="0.3">
      <c r="A29" s="8">
        <f>IF(B29&lt;&gt;"",ROWS($B$6:B29),"")</f>
        <v>24</v>
      </c>
      <c r="B29" s="1" t="s">
        <v>88</v>
      </c>
      <c r="C29" s="1" t="s">
        <v>88</v>
      </c>
      <c r="D29" s="1" t="s">
        <v>89</v>
      </c>
      <c r="E29" s="21">
        <v>11278.94</v>
      </c>
      <c r="F29" s="9">
        <v>1654</v>
      </c>
      <c r="G29" s="9">
        <v>9</v>
      </c>
      <c r="H29" s="47">
        <v>45660</v>
      </c>
      <c r="I29" s="11" t="s">
        <v>52</v>
      </c>
    </row>
    <row r="30" spans="1:9" x14ac:dyDescent="0.3">
      <c r="A30" s="8">
        <f>IF(B30&lt;&gt;"",ROWS($B$6:B30),"")</f>
        <v>25</v>
      </c>
      <c r="B30" s="1" t="s">
        <v>375</v>
      </c>
      <c r="C30" s="1" t="s">
        <v>376</v>
      </c>
      <c r="D30" s="1" t="s">
        <v>31</v>
      </c>
      <c r="E30" s="21">
        <v>10908.01</v>
      </c>
      <c r="F30" s="9">
        <v>1627</v>
      </c>
      <c r="G30" s="9">
        <v>13</v>
      </c>
      <c r="H30" s="47">
        <v>45688</v>
      </c>
      <c r="I30" s="11" t="s">
        <v>28</v>
      </c>
    </row>
    <row r="31" spans="1:9" x14ac:dyDescent="0.3">
      <c r="A31" s="8">
        <f>IF(B31&lt;&gt;"",ROWS($B$6:B31),"")</f>
        <v>26</v>
      </c>
      <c r="B31" s="1" t="s">
        <v>962</v>
      </c>
      <c r="C31" s="1" t="s">
        <v>364</v>
      </c>
      <c r="D31" s="1" t="s">
        <v>69</v>
      </c>
      <c r="E31" s="21">
        <v>8577.5499999999993</v>
      </c>
      <c r="F31" s="9">
        <v>1292</v>
      </c>
      <c r="G31" s="9">
        <v>8</v>
      </c>
      <c r="H31" s="47">
        <v>45709</v>
      </c>
      <c r="I31" s="11" t="s">
        <v>282</v>
      </c>
    </row>
    <row r="32" spans="1:9" x14ac:dyDescent="0.3">
      <c r="A32" s="8">
        <f>IF(B32&lt;&gt;"",ROWS($B$6:B32),"")</f>
        <v>27</v>
      </c>
      <c r="B32" s="1" t="s">
        <v>489</v>
      </c>
      <c r="C32" s="1" t="s">
        <v>490</v>
      </c>
      <c r="D32" s="1" t="s">
        <v>31</v>
      </c>
      <c r="E32" s="21">
        <v>5873.87</v>
      </c>
      <c r="F32" s="9">
        <v>929</v>
      </c>
      <c r="G32" s="9">
        <v>17</v>
      </c>
      <c r="H32" s="47">
        <v>45695</v>
      </c>
      <c r="I32" s="11" t="s">
        <v>135</v>
      </c>
    </row>
    <row r="33" spans="1:9" x14ac:dyDescent="0.3">
      <c r="A33" s="8">
        <f>IF(B33&lt;&gt;"",ROWS($B$6:B33),"")</f>
        <v>28</v>
      </c>
      <c r="B33" s="1" t="s">
        <v>381</v>
      </c>
      <c r="C33" s="1" t="s">
        <v>382</v>
      </c>
      <c r="D33" s="1" t="s">
        <v>383</v>
      </c>
      <c r="E33" s="21">
        <v>5485.9</v>
      </c>
      <c r="F33" s="9">
        <v>927</v>
      </c>
      <c r="G33" s="9">
        <v>10</v>
      </c>
      <c r="H33" s="47">
        <v>45688</v>
      </c>
      <c r="I33" s="11" t="s">
        <v>282</v>
      </c>
    </row>
    <row r="34" spans="1:9" x14ac:dyDescent="0.3">
      <c r="A34" s="8">
        <f>IF(B34&lt;&gt;"",ROWS($B$6:B34),"")</f>
        <v>29</v>
      </c>
      <c r="B34" s="1" t="s">
        <v>963</v>
      </c>
      <c r="C34" s="1" t="s">
        <v>509</v>
      </c>
      <c r="D34" s="1" t="s">
        <v>99</v>
      </c>
      <c r="E34" s="21">
        <v>5359.46</v>
      </c>
      <c r="F34" s="9">
        <v>894</v>
      </c>
      <c r="G34" s="9">
        <v>11</v>
      </c>
      <c r="H34" s="47">
        <v>45709</v>
      </c>
      <c r="I34" s="11" t="s">
        <v>28</v>
      </c>
    </row>
    <row r="35" spans="1:9" x14ac:dyDescent="0.3">
      <c r="A35" s="8">
        <f>IF(B35&lt;&gt;"",ROWS($B$6:B35),"")</f>
        <v>30</v>
      </c>
      <c r="B35" s="1" t="s">
        <v>964</v>
      </c>
      <c r="C35" s="1" t="s">
        <v>306</v>
      </c>
      <c r="D35" s="1" t="s">
        <v>99</v>
      </c>
      <c r="E35" s="21">
        <v>4402.7</v>
      </c>
      <c r="F35" s="9">
        <v>776</v>
      </c>
      <c r="G35" s="9">
        <v>12</v>
      </c>
      <c r="H35" s="47">
        <v>45716</v>
      </c>
      <c r="I35" s="11" t="s">
        <v>28</v>
      </c>
    </row>
    <row r="36" spans="1:9" x14ac:dyDescent="0.3">
      <c r="A36" s="8">
        <f>IF(B36&lt;&gt;"",ROWS($B$6:B36),"")</f>
        <v>31</v>
      </c>
      <c r="B36" s="1" t="s">
        <v>965</v>
      </c>
      <c r="C36" s="1" t="s">
        <v>425</v>
      </c>
      <c r="D36" s="1" t="s">
        <v>161</v>
      </c>
      <c r="E36" s="21">
        <v>4301.2699999999995</v>
      </c>
      <c r="F36" s="9">
        <v>704</v>
      </c>
      <c r="G36" s="9">
        <v>5</v>
      </c>
      <c r="H36" s="47">
        <v>45702</v>
      </c>
      <c r="I36" s="11" t="s">
        <v>141</v>
      </c>
    </row>
    <row r="37" spans="1:9" x14ac:dyDescent="0.3">
      <c r="A37" s="8">
        <f>IF(B37&lt;&gt;"",ROWS($B$6:B37),"")</f>
        <v>32</v>
      </c>
      <c r="B37" s="1" t="s">
        <v>966</v>
      </c>
      <c r="C37" s="1" t="s">
        <v>477</v>
      </c>
      <c r="D37" s="1" t="s">
        <v>478</v>
      </c>
      <c r="E37" s="21">
        <v>3954.99</v>
      </c>
      <c r="F37" s="9">
        <v>646</v>
      </c>
      <c r="G37" s="9">
        <v>6</v>
      </c>
      <c r="H37" s="47">
        <v>45709</v>
      </c>
      <c r="I37" s="11" t="s">
        <v>141</v>
      </c>
    </row>
    <row r="38" spans="1:9" x14ac:dyDescent="0.3">
      <c r="A38" s="8">
        <f>IF(B38&lt;&gt;"",ROWS($B$6:B38),"")</f>
        <v>33</v>
      </c>
      <c r="B38" s="1" t="s">
        <v>967</v>
      </c>
      <c r="C38" s="1" t="s">
        <v>356</v>
      </c>
      <c r="D38" s="1" t="s">
        <v>119</v>
      </c>
      <c r="E38" s="21">
        <v>3589.19</v>
      </c>
      <c r="F38" s="9">
        <v>523</v>
      </c>
      <c r="G38" s="9">
        <v>14</v>
      </c>
      <c r="H38" s="47">
        <v>45716</v>
      </c>
      <c r="I38" s="11" t="s">
        <v>47</v>
      </c>
    </row>
    <row r="39" spans="1:9" x14ac:dyDescent="0.3">
      <c r="A39" s="8">
        <f>IF(B39&lt;&gt;"",ROWS($B$6:B39),"")</f>
        <v>34</v>
      </c>
      <c r="B39" s="1" t="s">
        <v>968</v>
      </c>
      <c r="C39" s="1" t="s">
        <v>464</v>
      </c>
      <c r="D39" s="1" t="s">
        <v>465</v>
      </c>
      <c r="E39" s="21">
        <v>3358.25</v>
      </c>
      <c r="F39" s="9">
        <v>782</v>
      </c>
      <c r="G39" s="9">
        <v>21</v>
      </c>
      <c r="H39" s="47">
        <v>45712</v>
      </c>
      <c r="I39" s="11" t="s">
        <v>369</v>
      </c>
    </row>
    <row r="40" spans="1:9" x14ac:dyDescent="0.3">
      <c r="A40" s="8">
        <f>IF(B40&lt;&gt;"",ROWS($B$6:B40),"")</f>
        <v>35</v>
      </c>
      <c r="B40" s="1" t="s">
        <v>969</v>
      </c>
      <c r="C40" s="1" t="s">
        <v>395</v>
      </c>
      <c r="D40" s="1" t="s">
        <v>396</v>
      </c>
      <c r="E40" s="21">
        <v>2957</v>
      </c>
      <c r="F40" s="9">
        <v>425</v>
      </c>
      <c r="G40" s="9">
        <v>12</v>
      </c>
      <c r="H40" s="47">
        <v>45716</v>
      </c>
      <c r="I40" s="11" t="s">
        <v>28</v>
      </c>
    </row>
    <row r="41" spans="1:9" x14ac:dyDescent="0.3">
      <c r="A41" s="8">
        <f>IF(B41&lt;&gt;"",ROWS($B$6:B41),"")</f>
        <v>36</v>
      </c>
      <c r="B41" s="1" t="s">
        <v>914</v>
      </c>
      <c r="C41" s="1" t="s">
        <v>244</v>
      </c>
      <c r="D41" s="1" t="s">
        <v>31</v>
      </c>
      <c r="E41" s="21">
        <v>2740.62</v>
      </c>
      <c r="F41" s="9">
        <v>458</v>
      </c>
      <c r="G41" s="9">
        <v>4</v>
      </c>
      <c r="H41" s="47">
        <v>45632</v>
      </c>
      <c r="I41" s="11" t="s">
        <v>52</v>
      </c>
    </row>
    <row r="42" spans="1:9" x14ac:dyDescent="0.3">
      <c r="A42" s="8">
        <f>IF(B42&lt;&gt;"",ROWS($B$6:B42),"")</f>
        <v>37</v>
      </c>
      <c r="B42" s="1" t="s">
        <v>920</v>
      </c>
      <c r="C42" s="1" t="s">
        <v>324</v>
      </c>
      <c r="D42" s="1" t="s">
        <v>31</v>
      </c>
      <c r="E42" s="21">
        <v>2546.4</v>
      </c>
      <c r="F42" s="9">
        <v>374</v>
      </c>
      <c r="G42" s="9">
        <v>3</v>
      </c>
      <c r="H42" s="47">
        <v>45639</v>
      </c>
      <c r="I42" s="11" t="s">
        <v>32</v>
      </c>
    </row>
    <row r="43" spans="1:9" x14ac:dyDescent="0.3">
      <c r="A43" s="8">
        <f>IF(B43&lt;&gt;"",ROWS($B$6:B43),"")</f>
        <v>38</v>
      </c>
      <c r="B43" s="1" t="s">
        <v>921</v>
      </c>
      <c r="C43" s="1" t="s">
        <v>343</v>
      </c>
      <c r="D43" s="1" t="s">
        <v>31</v>
      </c>
      <c r="E43" s="21">
        <v>1931.49</v>
      </c>
      <c r="F43" s="9">
        <v>437</v>
      </c>
      <c r="G43" s="9">
        <v>6</v>
      </c>
      <c r="H43" s="47">
        <v>45674</v>
      </c>
      <c r="I43" s="11" t="s">
        <v>35</v>
      </c>
    </row>
    <row r="44" spans="1:9" x14ac:dyDescent="0.3">
      <c r="A44" s="8">
        <f>IF(B44&lt;&gt;"",ROWS($B$6:B44),"")</f>
        <v>39</v>
      </c>
      <c r="B44" s="1" t="s">
        <v>913</v>
      </c>
      <c r="C44" s="1" t="s">
        <v>199</v>
      </c>
      <c r="D44" s="1" t="s">
        <v>200</v>
      </c>
      <c r="E44" s="21">
        <v>1767</v>
      </c>
      <c r="F44" s="9">
        <v>288</v>
      </c>
      <c r="G44" s="9">
        <v>3</v>
      </c>
      <c r="H44" s="47">
        <v>45660</v>
      </c>
      <c r="I44" s="11" t="s">
        <v>147</v>
      </c>
    </row>
    <row r="45" spans="1:9" x14ac:dyDescent="0.3">
      <c r="A45" s="8">
        <f>IF(B45&lt;&gt;"",ROWS($B$6:B45),"")</f>
        <v>40</v>
      </c>
      <c r="B45" s="1" t="s">
        <v>970</v>
      </c>
      <c r="C45" s="1" t="s">
        <v>475</v>
      </c>
      <c r="D45" s="1" t="s">
        <v>166</v>
      </c>
      <c r="E45" s="21">
        <v>1573</v>
      </c>
      <c r="F45" s="9">
        <v>394</v>
      </c>
      <c r="G45" s="9">
        <v>3</v>
      </c>
      <c r="H45" s="47">
        <v>45583</v>
      </c>
      <c r="I45" s="11" t="s">
        <v>28</v>
      </c>
    </row>
    <row r="46" spans="1:9" x14ac:dyDescent="0.3">
      <c r="A46" s="8">
        <f>IF(B46&lt;&gt;"",ROWS($B$6:B46),"")</f>
        <v>41</v>
      </c>
      <c r="B46" s="1" t="s">
        <v>930</v>
      </c>
      <c r="C46" s="1" t="s">
        <v>506</v>
      </c>
      <c r="D46" s="1" t="s">
        <v>507</v>
      </c>
      <c r="E46" s="21">
        <v>1488.05</v>
      </c>
      <c r="F46" s="9">
        <v>213</v>
      </c>
      <c r="G46" s="9">
        <v>3</v>
      </c>
      <c r="H46" s="47">
        <v>45639</v>
      </c>
      <c r="I46" s="11" t="s">
        <v>59</v>
      </c>
    </row>
    <row r="47" spans="1:9" x14ac:dyDescent="0.3">
      <c r="A47" s="8">
        <f>IF(B47&lt;&gt;"",ROWS($B$6:B47),"")</f>
        <v>42</v>
      </c>
      <c r="B47" s="1" t="s">
        <v>446</v>
      </c>
      <c r="C47" s="1" t="s">
        <v>446</v>
      </c>
      <c r="D47" s="1" t="s">
        <v>27</v>
      </c>
      <c r="E47" s="21">
        <v>1277.2</v>
      </c>
      <c r="F47" s="9">
        <v>274</v>
      </c>
      <c r="G47" s="9">
        <v>3</v>
      </c>
      <c r="H47" s="47">
        <v>45625</v>
      </c>
      <c r="I47" s="11" t="s">
        <v>28</v>
      </c>
    </row>
    <row r="48" spans="1:9" x14ac:dyDescent="0.3">
      <c r="A48" s="8">
        <f>IF(B48&lt;&gt;"",ROWS($B$6:B48),"")</f>
        <v>43</v>
      </c>
      <c r="B48" s="1" t="s">
        <v>917</v>
      </c>
      <c r="C48" s="1" t="s">
        <v>262</v>
      </c>
      <c r="D48" s="1" t="s">
        <v>119</v>
      </c>
      <c r="E48" s="21">
        <v>1160.8</v>
      </c>
      <c r="F48" s="9">
        <v>210</v>
      </c>
      <c r="G48" s="9">
        <v>5</v>
      </c>
      <c r="H48" s="47">
        <v>45667</v>
      </c>
      <c r="I48" s="11" t="s">
        <v>28</v>
      </c>
    </row>
    <row r="49" spans="1:9" x14ac:dyDescent="0.3">
      <c r="A49" s="8">
        <f>IF(B49&lt;&gt;"",ROWS($B$6:B49),"")</f>
        <v>44</v>
      </c>
      <c r="B49" s="1" t="s">
        <v>971</v>
      </c>
      <c r="C49" s="1" t="s">
        <v>706</v>
      </c>
      <c r="D49" s="1" t="s">
        <v>31</v>
      </c>
      <c r="E49" s="21">
        <v>1148.9999999998836</v>
      </c>
      <c r="F49" s="9">
        <v>235</v>
      </c>
      <c r="G49" s="9">
        <v>1</v>
      </c>
      <c r="H49" s="47">
        <v>45513</v>
      </c>
      <c r="I49" s="11" t="s">
        <v>63</v>
      </c>
    </row>
    <row r="50" spans="1:9" x14ac:dyDescent="0.3">
      <c r="A50" s="8">
        <f>IF(B50&lt;&gt;"",ROWS($B$6:B50),"")</f>
        <v>45</v>
      </c>
      <c r="B50" s="1" t="s">
        <v>583</v>
      </c>
      <c r="C50" s="1" t="s">
        <v>583</v>
      </c>
      <c r="D50" s="1" t="s">
        <v>27</v>
      </c>
      <c r="E50" s="21">
        <v>896</v>
      </c>
      <c r="F50" s="9">
        <v>285</v>
      </c>
      <c r="G50" s="9">
        <v>2</v>
      </c>
      <c r="H50" s="47">
        <v>44659</v>
      </c>
      <c r="I50" s="11" t="s">
        <v>28</v>
      </c>
    </row>
    <row r="51" spans="1:9" x14ac:dyDescent="0.3">
      <c r="A51" s="8">
        <f>IF(B51&lt;&gt;"",ROWS($B$6:B51),"")</f>
        <v>46</v>
      </c>
      <c r="B51" s="1" t="s">
        <v>933</v>
      </c>
      <c r="C51" s="1" t="s">
        <v>577</v>
      </c>
      <c r="D51" s="1" t="s">
        <v>31</v>
      </c>
      <c r="E51" s="21">
        <v>781.95</v>
      </c>
      <c r="F51" s="9">
        <v>109</v>
      </c>
      <c r="G51" s="9">
        <v>1</v>
      </c>
      <c r="H51" s="47">
        <v>45548</v>
      </c>
      <c r="I51" s="11" t="s">
        <v>28</v>
      </c>
    </row>
    <row r="52" spans="1:9" x14ac:dyDescent="0.3">
      <c r="A52" s="8">
        <f>IF(B52&lt;&gt;"",ROWS($B$6:B52),"")</f>
        <v>47</v>
      </c>
      <c r="B52" s="1" t="s">
        <v>940</v>
      </c>
      <c r="C52" s="1" t="s">
        <v>610</v>
      </c>
      <c r="D52" s="1" t="s">
        <v>99</v>
      </c>
      <c r="E52" s="21">
        <v>777.8</v>
      </c>
      <c r="F52" s="9">
        <v>129</v>
      </c>
      <c r="G52" s="9">
        <v>3</v>
      </c>
      <c r="H52" s="47">
        <v>45562</v>
      </c>
      <c r="I52" s="11" t="s">
        <v>104</v>
      </c>
    </row>
    <row r="53" spans="1:9" x14ac:dyDescent="0.3">
      <c r="A53" s="8">
        <f>IF(B53&lt;&gt;"",ROWS($B$6:B53),"")</f>
        <v>48</v>
      </c>
      <c r="B53" s="1" t="s">
        <v>972</v>
      </c>
      <c r="C53" s="1" t="s">
        <v>972</v>
      </c>
      <c r="D53" s="1" t="s">
        <v>664</v>
      </c>
      <c r="E53" s="21">
        <v>750</v>
      </c>
      <c r="F53" s="9">
        <v>250</v>
      </c>
      <c r="G53" s="9">
        <v>1</v>
      </c>
      <c r="H53" s="47">
        <v>41515</v>
      </c>
      <c r="I53" s="11" t="s">
        <v>28</v>
      </c>
    </row>
    <row r="54" spans="1:9" x14ac:dyDescent="0.3">
      <c r="A54" s="8">
        <f>IF(B54&lt;&gt;"",ROWS($B$6:B54),"")</f>
        <v>49</v>
      </c>
      <c r="B54" s="1" t="s">
        <v>938</v>
      </c>
      <c r="C54" s="1" t="s">
        <v>635</v>
      </c>
      <c r="D54" s="1" t="s">
        <v>636</v>
      </c>
      <c r="E54" s="21">
        <v>724</v>
      </c>
      <c r="F54" s="9">
        <v>217</v>
      </c>
      <c r="G54" s="9">
        <v>2</v>
      </c>
      <c r="H54" s="47">
        <v>45618</v>
      </c>
      <c r="I54" s="11" t="s">
        <v>300</v>
      </c>
    </row>
    <row r="55" spans="1:9" x14ac:dyDescent="0.3">
      <c r="A55" s="8">
        <f>IF(B55&lt;&gt;"",ROWS($B$6:B55),"")</f>
        <v>50</v>
      </c>
      <c r="B55" s="1" t="s">
        <v>698</v>
      </c>
      <c r="C55" s="1" t="s">
        <v>699</v>
      </c>
      <c r="D55" s="1" t="s">
        <v>197</v>
      </c>
      <c r="E55" s="21">
        <v>707</v>
      </c>
      <c r="F55" s="9">
        <v>205</v>
      </c>
      <c r="G55" s="9">
        <v>2</v>
      </c>
      <c r="H55" s="47">
        <v>44883</v>
      </c>
      <c r="I55" s="11" t="s">
        <v>282</v>
      </c>
    </row>
    <row r="56" spans="1:9" x14ac:dyDescent="0.3">
      <c r="A56" s="8">
        <f>IF(B56&lt;&gt;"",ROWS($B$6:B56),"")</f>
        <v>51</v>
      </c>
      <c r="B56" s="1" t="s">
        <v>686</v>
      </c>
      <c r="C56" s="1" t="s">
        <v>687</v>
      </c>
      <c r="D56" s="1" t="s">
        <v>267</v>
      </c>
      <c r="E56" s="21">
        <v>655</v>
      </c>
      <c r="F56" s="9">
        <v>186</v>
      </c>
      <c r="G56" s="9">
        <v>1</v>
      </c>
      <c r="H56" s="47">
        <v>45214</v>
      </c>
      <c r="I56" s="11" t="s">
        <v>431</v>
      </c>
    </row>
    <row r="57" spans="1:9" x14ac:dyDescent="0.3">
      <c r="A57" s="8">
        <f>IF(B57&lt;&gt;"",ROWS($B$6:B57),"")</f>
        <v>52</v>
      </c>
      <c r="B57" s="1" t="s">
        <v>973</v>
      </c>
      <c r="C57" s="1" t="s">
        <v>765</v>
      </c>
      <c r="D57" s="1" t="s">
        <v>766</v>
      </c>
      <c r="E57" s="21">
        <v>595</v>
      </c>
      <c r="F57" s="9">
        <v>105</v>
      </c>
      <c r="G57" s="9">
        <v>1</v>
      </c>
      <c r="H57" s="47">
        <v>45191</v>
      </c>
      <c r="I57" s="11" t="s">
        <v>282</v>
      </c>
    </row>
    <row r="58" spans="1:9" x14ac:dyDescent="0.3">
      <c r="A58" s="8">
        <f>IF(B58&lt;&gt;"",ROWS($B$6:B58),"")</f>
        <v>53</v>
      </c>
      <c r="B58" s="1" t="s">
        <v>974</v>
      </c>
      <c r="C58" s="1" t="s">
        <v>704</v>
      </c>
      <c r="D58" s="1" t="s">
        <v>99</v>
      </c>
      <c r="E58" s="21">
        <v>582</v>
      </c>
      <c r="F58" s="9">
        <v>131</v>
      </c>
      <c r="G58" s="9">
        <v>2</v>
      </c>
      <c r="H58" s="47">
        <v>45303</v>
      </c>
      <c r="I58" s="11" t="s">
        <v>947</v>
      </c>
    </row>
    <row r="59" spans="1:9" x14ac:dyDescent="0.3">
      <c r="A59" s="8">
        <f>IF(B59&lt;&gt;"",ROWS($B$6:B59),"")</f>
        <v>54</v>
      </c>
      <c r="B59" s="1" t="s">
        <v>754</v>
      </c>
      <c r="C59" s="1" t="s">
        <v>755</v>
      </c>
      <c r="D59" s="1" t="s">
        <v>756</v>
      </c>
      <c r="E59" s="21">
        <v>582</v>
      </c>
      <c r="F59" s="9">
        <v>172</v>
      </c>
      <c r="G59" s="9">
        <v>1</v>
      </c>
      <c r="H59" s="47">
        <v>44716</v>
      </c>
      <c r="I59" s="11" t="s">
        <v>431</v>
      </c>
    </row>
    <row r="60" spans="1:9" x14ac:dyDescent="0.3">
      <c r="A60" s="8">
        <f>IF(B60&lt;&gt;"",ROWS($B$6:B60),"")</f>
        <v>55</v>
      </c>
      <c r="B60" s="1" t="s">
        <v>929</v>
      </c>
      <c r="C60" s="1" t="s">
        <v>557</v>
      </c>
      <c r="D60" s="1" t="s">
        <v>31</v>
      </c>
      <c r="E60" s="21">
        <v>525.29999999999995</v>
      </c>
      <c r="F60" s="9">
        <v>54</v>
      </c>
      <c r="G60" s="9">
        <v>2</v>
      </c>
      <c r="H60" s="47">
        <v>45611</v>
      </c>
      <c r="I60" s="11" t="s">
        <v>300</v>
      </c>
    </row>
    <row r="61" spans="1:9" x14ac:dyDescent="0.3">
      <c r="A61" s="8">
        <f>IF(B61&lt;&gt;"",ROWS($B$6:B61),"")</f>
        <v>56</v>
      </c>
      <c r="B61" s="1" t="s">
        <v>491</v>
      </c>
      <c r="C61" s="1" t="s">
        <v>491</v>
      </c>
      <c r="D61" s="1" t="s">
        <v>27</v>
      </c>
      <c r="E61" s="21">
        <v>465</v>
      </c>
      <c r="F61" s="9">
        <v>94</v>
      </c>
      <c r="G61" s="9">
        <v>2</v>
      </c>
      <c r="H61" s="47">
        <v>45667</v>
      </c>
      <c r="I61" s="11" t="s">
        <v>492</v>
      </c>
    </row>
    <row r="62" spans="1:9" x14ac:dyDescent="0.3">
      <c r="A62" s="8">
        <f>IF(B62&lt;&gt;"",ROWS($B$6:B62),"")</f>
        <v>57</v>
      </c>
      <c r="B62" s="1" t="s">
        <v>668</v>
      </c>
      <c r="C62" s="1" t="s">
        <v>669</v>
      </c>
      <c r="D62" s="1" t="s">
        <v>670</v>
      </c>
      <c r="E62" s="21">
        <v>407</v>
      </c>
      <c r="F62" s="9">
        <v>97</v>
      </c>
      <c r="G62" s="9">
        <v>1</v>
      </c>
      <c r="H62" s="47">
        <v>45564</v>
      </c>
      <c r="I62" s="11" t="s">
        <v>431</v>
      </c>
    </row>
    <row r="63" spans="1:9" x14ac:dyDescent="0.3">
      <c r="A63" s="8">
        <f>IF(B63&lt;&gt;"",ROWS($B$6:B63),"")</f>
        <v>58</v>
      </c>
      <c r="B63" s="1" t="s">
        <v>918</v>
      </c>
      <c r="C63" s="1" t="s">
        <v>317</v>
      </c>
      <c r="D63" s="1" t="s">
        <v>318</v>
      </c>
      <c r="E63" s="21">
        <v>404.5</v>
      </c>
      <c r="F63" s="9">
        <v>76</v>
      </c>
      <c r="G63" s="9">
        <v>3</v>
      </c>
      <c r="H63" s="47">
        <v>45674</v>
      </c>
      <c r="I63" s="11" t="s">
        <v>104</v>
      </c>
    </row>
    <row r="64" spans="1:9" x14ac:dyDescent="0.3">
      <c r="A64" s="8">
        <f>IF(B64&lt;&gt;"",ROWS($B$6:B64),"")</f>
        <v>59</v>
      </c>
      <c r="B64" s="1" t="s">
        <v>429</v>
      </c>
      <c r="C64" s="1" t="s">
        <v>430</v>
      </c>
      <c r="D64" s="1" t="s">
        <v>69</v>
      </c>
      <c r="E64" s="21">
        <v>385</v>
      </c>
      <c r="F64" s="9">
        <v>91</v>
      </c>
      <c r="G64" s="9">
        <v>1</v>
      </c>
      <c r="H64" s="47">
        <v>45592</v>
      </c>
      <c r="I64" s="11" t="s">
        <v>431</v>
      </c>
    </row>
    <row r="65" spans="1:9" x14ac:dyDescent="0.3">
      <c r="A65" s="8">
        <f>IF(B65&lt;&gt;"",ROWS($B$6:B65),"")</f>
        <v>60</v>
      </c>
      <c r="B65" s="1" t="s">
        <v>777</v>
      </c>
      <c r="C65" s="1" t="s">
        <v>778</v>
      </c>
      <c r="D65" s="1" t="s">
        <v>779</v>
      </c>
      <c r="E65" s="21">
        <v>283.39999999999998</v>
      </c>
      <c r="F65" s="9">
        <v>52</v>
      </c>
      <c r="G65" s="9">
        <v>1</v>
      </c>
      <c r="H65" s="47">
        <v>45513</v>
      </c>
      <c r="I65" s="11" t="s">
        <v>28</v>
      </c>
    </row>
    <row r="66" spans="1:9" x14ac:dyDescent="0.3">
      <c r="A66" s="8">
        <f>IF(B66&lt;&gt;"",ROWS($B$6:B66),"")</f>
        <v>61</v>
      </c>
      <c r="B66" s="1" t="s">
        <v>975</v>
      </c>
      <c r="C66" s="1" t="s">
        <v>842</v>
      </c>
      <c r="D66" s="1" t="s">
        <v>119</v>
      </c>
      <c r="E66" s="21">
        <v>245</v>
      </c>
      <c r="F66" s="9">
        <v>49</v>
      </c>
      <c r="G66" s="9">
        <v>1</v>
      </c>
      <c r="H66" s="47">
        <v>45569</v>
      </c>
      <c r="I66" s="11" t="s">
        <v>282</v>
      </c>
    </row>
    <row r="67" spans="1:9" x14ac:dyDescent="0.3">
      <c r="A67" s="8">
        <f>IF(B67&lt;&gt;"",ROWS($B$6:B67),"")</f>
        <v>62</v>
      </c>
      <c r="B67" s="1" t="s">
        <v>731</v>
      </c>
      <c r="C67" s="1" t="s">
        <v>731</v>
      </c>
      <c r="D67" s="1" t="s">
        <v>27</v>
      </c>
      <c r="E67" s="21">
        <v>213</v>
      </c>
      <c r="F67" s="9">
        <v>71</v>
      </c>
      <c r="G67" s="9">
        <v>1</v>
      </c>
      <c r="H67" s="47">
        <v>44974</v>
      </c>
      <c r="I67" s="11" t="s">
        <v>28</v>
      </c>
    </row>
    <row r="68" spans="1:9" x14ac:dyDescent="0.3">
      <c r="A68" s="8">
        <f>IF(B68&lt;&gt;"",ROWS($B$6:B68),"")</f>
        <v>63</v>
      </c>
      <c r="B68" s="1" t="s">
        <v>939</v>
      </c>
      <c r="C68" s="1" t="s">
        <v>719</v>
      </c>
      <c r="D68" s="1" t="s">
        <v>720</v>
      </c>
      <c r="E68" s="21">
        <v>205</v>
      </c>
      <c r="F68" s="9">
        <v>41</v>
      </c>
      <c r="G68" s="9">
        <v>1</v>
      </c>
      <c r="H68" s="47">
        <v>45604</v>
      </c>
      <c r="I68" s="11" t="s">
        <v>147</v>
      </c>
    </row>
    <row r="69" spans="1:9" x14ac:dyDescent="0.3">
      <c r="A69" s="8">
        <f>IF(B69&lt;&gt;"",ROWS($B$6:B69),"")</f>
        <v>64</v>
      </c>
      <c r="B69" s="1" t="s">
        <v>849</v>
      </c>
      <c r="C69" s="1" t="s">
        <v>850</v>
      </c>
      <c r="D69" s="1" t="s">
        <v>851</v>
      </c>
      <c r="E69" s="21">
        <v>205</v>
      </c>
      <c r="F69" s="9">
        <v>41</v>
      </c>
      <c r="G69" s="9">
        <v>1</v>
      </c>
      <c r="H69" s="47">
        <v>44827</v>
      </c>
      <c r="I69" s="11" t="s">
        <v>282</v>
      </c>
    </row>
    <row r="70" spans="1:9" x14ac:dyDescent="0.3">
      <c r="A70" s="8">
        <f>IF(B70&lt;&gt;"",ROWS($B$6:B70),"")</f>
        <v>65</v>
      </c>
      <c r="B70" s="1" t="s">
        <v>739</v>
      </c>
      <c r="C70" s="1" t="s">
        <v>740</v>
      </c>
      <c r="D70" s="1" t="s">
        <v>741</v>
      </c>
      <c r="E70" s="21">
        <v>195</v>
      </c>
      <c r="F70" s="9">
        <v>39</v>
      </c>
      <c r="G70" s="9">
        <v>1</v>
      </c>
      <c r="H70" s="47">
        <v>44080</v>
      </c>
      <c r="I70" s="11" t="s">
        <v>431</v>
      </c>
    </row>
    <row r="71" spans="1:9" x14ac:dyDescent="0.3">
      <c r="A71" s="8">
        <f>IF(B71&lt;&gt;"",ROWS($B$6:B71),"")</f>
        <v>66</v>
      </c>
      <c r="B71" s="1" t="s">
        <v>486</v>
      </c>
      <c r="C71" s="1" t="s">
        <v>487</v>
      </c>
      <c r="D71" s="1" t="s">
        <v>99</v>
      </c>
      <c r="E71" s="21">
        <v>147.15</v>
      </c>
      <c r="F71" s="9">
        <v>27</v>
      </c>
      <c r="G71" s="9">
        <v>1</v>
      </c>
      <c r="H71" s="47">
        <v>45562</v>
      </c>
      <c r="I71" s="11" t="s">
        <v>28</v>
      </c>
    </row>
    <row r="72" spans="1:9" x14ac:dyDescent="0.3">
      <c r="A72" s="8">
        <f>IF(B72&lt;&gt;"",ROWS($B$6:B72),"")</f>
        <v>67</v>
      </c>
      <c r="B72" s="1" t="s">
        <v>925</v>
      </c>
      <c r="C72" s="1" t="s">
        <v>448</v>
      </c>
      <c r="D72" s="1" t="s">
        <v>449</v>
      </c>
      <c r="E72" s="21">
        <v>137</v>
      </c>
      <c r="F72" s="9">
        <v>27</v>
      </c>
      <c r="G72" s="9">
        <v>1</v>
      </c>
      <c r="H72" s="47">
        <v>45660</v>
      </c>
      <c r="I72" s="11" t="s">
        <v>28</v>
      </c>
    </row>
    <row r="73" spans="1:9" x14ac:dyDescent="0.3">
      <c r="A73" s="8">
        <f>IF(B73&lt;&gt;"",ROWS($B$6:B73),"")</f>
        <v>68</v>
      </c>
      <c r="B73" s="1" t="s">
        <v>926</v>
      </c>
      <c r="C73" s="1" t="s">
        <v>498</v>
      </c>
      <c r="D73" s="1" t="s">
        <v>31</v>
      </c>
      <c r="E73" s="21">
        <v>133.6</v>
      </c>
      <c r="F73" s="9">
        <v>16</v>
      </c>
      <c r="G73" s="9">
        <v>1</v>
      </c>
      <c r="H73" s="47">
        <v>45618</v>
      </c>
      <c r="I73" s="11" t="s">
        <v>104</v>
      </c>
    </row>
    <row r="74" spans="1:9" x14ac:dyDescent="0.3">
      <c r="A74" s="8">
        <f>IF(B74&lt;&gt;"",ROWS($B$6:B74),"")</f>
        <v>69</v>
      </c>
      <c r="B74" s="1" t="s">
        <v>922</v>
      </c>
      <c r="C74" s="1" t="s">
        <v>403</v>
      </c>
      <c r="D74" s="1" t="s">
        <v>404</v>
      </c>
      <c r="E74" s="21">
        <v>117</v>
      </c>
      <c r="F74" s="9">
        <v>21</v>
      </c>
      <c r="G74" s="9">
        <v>1</v>
      </c>
      <c r="H74" s="47">
        <v>45667</v>
      </c>
      <c r="I74" s="11" t="s">
        <v>147</v>
      </c>
    </row>
    <row r="75" spans="1:9" x14ac:dyDescent="0.3">
      <c r="A75" s="8">
        <f>IF(B75&lt;&gt;"",ROWS($B$6:B75),"")</f>
        <v>70</v>
      </c>
      <c r="B75" s="1" t="s">
        <v>976</v>
      </c>
      <c r="C75" s="1" t="s">
        <v>879</v>
      </c>
      <c r="D75" s="1" t="s">
        <v>880</v>
      </c>
      <c r="E75" s="21">
        <v>82.5</v>
      </c>
      <c r="F75" s="9">
        <v>33</v>
      </c>
      <c r="G75" s="9">
        <v>1</v>
      </c>
      <c r="H75" s="47">
        <v>45379</v>
      </c>
      <c r="I75" s="11" t="s">
        <v>59</v>
      </c>
    </row>
    <row r="76" spans="1:9" x14ac:dyDescent="0.3">
      <c r="A76" s="8">
        <f>IF(B76&lt;&gt;"",ROWS($B$6:B76),"")</f>
        <v>71</v>
      </c>
      <c r="B76" s="1" t="s">
        <v>671</v>
      </c>
      <c r="C76" s="1" t="s">
        <v>672</v>
      </c>
      <c r="D76" s="1" t="s">
        <v>673</v>
      </c>
      <c r="E76" s="21">
        <v>79.5</v>
      </c>
      <c r="F76" s="9">
        <v>27</v>
      </c>
      <c r="G76" s="9">
        <v>1</v>
      </c>
      <c r="H76" s="47">
        <v>45331</v>
      </c>
      <c r="I76" s="11" t="s">
        <v>28</v>
      </c>
    </row>
    <row r="77" spans="1:9" x14ac:dyDescent="0.3">
      <c r="A77" s="8">
        <f>IF(B77&lt;&gt;"",ROWS($B$6:B77),"")</f>
        <v>72</v>
      </c>
      <c r="B77" s="1" t="s">
        <v>792</v>
      </c>
      <c r="C77" s="1" t="s">
        <v>793</v>
      </c>
      <c r="D77" s="1" t="s">
        <v>161</v>
      </c>
      <c r="E77" s="21">
        <v>75</v>
      </c>
      <c r="F77" s="9">
        <v>15</v>
      </c>
      <c r="G77" s="9">
        <v>1</v>
      </c>
      <c r="H77" s="47">
        <v>45352</v>
      </c>
      <c r="I77" s="11" t="s">
        <v>794</v>
      </c>
    </row>
    <row r="78" spans="1:9" x14ac:dyDescent="0.3">
      <c r="A78" s="8">
        <f>IF(B78&lt;&gt;"",ROWS($B$6:B78),"")</f>
        <v>73</v>
      </c>
      <c r="B78" s="1" t="s">
        <v>937</v>
      </c>
      <c r="C78" s="1" t="s">
        <v>724</v>
      </c>
      <c r="D78" s="1" t="s">
        <v>161</v>
      </c>
      <c r="E78" s="21">
        <v>54</v>
      </c>
      <c r="F78" s="9">
        <v>12</v>
      </c>
      <c r="G78" s="9">
        <v>1</v>
      </c>
      <c r="H78" s="47">
        <v>45646</v>
      </c>
      <c r="I78" s="11" t="s">
        <v>300</v>
      </c>
    </row>
    <row r="79" spans="1:9" x14ac:dyDescent="0.3">
      <c r="A79" s="8">
        <f>IF(B79&lt;&gt;"",ROWS($B$6:B79),"")</f>
        <v>74</v>
      </c>
      <c r="B79" s="1" t="s">
        <v>948</v>
      </c>
      <c r="C79" s="1" t="s">
        <v>708</v>
      </c>
      <c r="D79" s="1" t="s">
        <v>69</v>
      </c>
      <c r="E79" s="21">
        <v>30</v>
      </c>
      <c r="F79" s="9">
        <v>15</v>
      </c>
      <c r="G79" s="9">
        <v>1</v>
      </c>
      <c r="H79" s="47">
        <v>45317</v>
      </c>
      <c r="I79" s="11" t="s">
        <v>282</v>
      </c>
    </row>
    <row r="80" spans="1:9" x14ac:dyDescent="0.3">
      <c r="A80" s="8">
        <f>IF(B80&lt;&gt;"",ROWS($B$6:B80),"")</f>
        <v>75</v>
      </c>
      <c r="B80" s="1" t="s">
        <v>935</v>
      </c>
      <c r="C80" s="1" t="s">
        <v>695</v>
      </c>
      <c r="D80" s="1" t="s">
        <v>161</v>
      </c>
      <c r="E80" s="21">
        <v>3</v>
      </c>
      <c r="F80" s="9">
        <v>1</v>
      </c>
      <c r="G80" s="9">
        <v>1</v>
      </c>
      <c r="H80" s="47">
        <v>45667</v>
      </c>
      <c r="I80" s="11" t="s">
        <v>104</v>
      </c>
    </row>
    <row r="81" spans="5:6" x14ac:dyDescent="0.3">
      <c r="E81" s="19">
        <f>SUBTOTAL(109,Table3_Vasaris[Pajamos])</f>
        <v>3259431.0825000009</v>
      </c>
      <c r="F81" s="12">
        <f>SUBTOTAL(109,Table3_Vasaris[Žiūrovų skaičius])</f>
        <v>463623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6967-2F9E-4034-9482-E1B780F8CE5D}">
  <dimension ref="A1:I100"/>
  <sheetViews>
    <sheetView zoomScaleNormal="100"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15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496310.12</v>
      </c>
      <c r="F6" s="9">
        <v>62499</v>
      </c>
      <c r="G6" s="9">
        <v>23</v>
      </c>
      <c r="H6" s="47">
        <v>45681</v>
      </c>
      <c r="I6" s="11" t="s">
        <v>28</v>
      </c>
    </row>
    <row r="7" spans="1:9" x14ac:dyDescent="0.3">
      <c r="A7" s="8">
        <f>IF(B7&lt;&gt;"",ROWS($B$6:B7),"")</f>
        <v>2</v>
      </c>
      <c r="B7" s="1" t="s">
        <v>48</v>
      </c>
      <c r="C7" s="1" t="s">
        <v>48</v>
      </c>
      <c r="D7" s="1" t="s">
        <v>27</v>
      </c>
      <c r="E7" s="21">
        <v>113517.99000000005</v>
      </c>
      <c r="F7" s="9">
        <v>17487</v>
      </c>
      <c r="G7" s="9">
        <v>10</v>
      </c>
      <c r="H7" s="47">
        <v>45702</v>
      </c>
      <c r="I7" s="11" t="s">
        <v>49</v>
      </c>
    </row>
    <row r="8" spans="1:9" x14ac:dyDescent="0.3">
      <c r="A8" s="8">
        <f>IF(B8&lt;&gt;"",ROWS($B$6:B8),"")</f>
        <v>3</v>
      </c>
      <c r="B8" s="1" t="s">
        <v>977</v>
      </c>
      <c r="C8" s="1" t="s">
        <v>129</v>
      </c>
      <c r="D8" s="1" t="s">
        <v>31</v>
      </c>
      <c r="E8" s="21">
        <v>112296.69</v>
      </c>
      <c r="F8" s="9">
        <v>15614</v>
      </c>
      <c r="G8" s="9">
        <v>19</v>
      </c>
      <c r="H8" s="47">
        <v>45723</v>
      </c>
      <c r="I8" s="11" t="s">
        <v>32</v>
      </c>
    </row>
    <row r="9" spans="1:9" x14ac:dyDescent="0.3">
      <c r="A9" s="8">
        <f>IF(B9&lt;&gt;"",ROWS($B$6:B9),"")</f>
        <v>4</v>
      </c>
      <c r="B9" s="1" t="s">
        <v>978</v>
      </c>
      <c r="C9" s="1" t="s">
        <v>65</v>
      </c>
      <c r="D9" s="1" t="s">
        <v>66</v>
      </c>
      <c r="E9" s="21">
        <v>104520.38999999993</v>
      </c>
      <c r="F9" s="9">
        <v>16512</v>
      </c>
      <c r="G9" s="9">
        <v>29</v>
      </c>
      <c r="H9" s="47">
        <v>45744</v>
      </c>
      <c r="I9" s="11" t="s">
        <v>59</v>
      </c>
    </row>
    <row r="10" spans="1:9" x14ac:dyDescent="0.3">
      <c r="A10" s="8">
        <f>IF(B10&lt;&gt;"",ROWS($B$6:B10),"")</f>
        <v>5</v>
      </c>
      <c r="B10" s="1" t="s">
        <v>911</v>
      </c>
      <c r="C10" s="1" t="s">
        <v>61</v>
      </c>
      <c r="D10" s="1" t="s">
        <v>62</v>
      </c>
      <c r="E10" s="21">
        <v>80451.06</v>
      </c>
      <c r="F10" s="9">
        <v>14021</v>
      </c>
      <c r="G10" s="9">
        <v>14</v>
      </c>
      <c r="H10" s="47">
        <v>45681</v>
      </c>
      <c r="I10" s="11" t="s">
        <v>63</v>
      </c>
    </row>
    <row r="11" spans="1:9" x14ac:dyDescent="0.3">
      <c r="A11" s="8">
        <f>IF(B11&lt;&gt;"",ROWS($B$6:B11),"")</f>
        <v>6</v>
      </c>
      <c r="B11" s="1" t="s">
        <v>979</v>
      </c>
      <c r="C11" s="1" t="s">
        <v>979</v>
      </c>
      <c r="D11" s="1" t="s">
        <v>27</v>
      </c>
      <c r="E11" s="21">
        <v>72120.929999999978</v>
      </c>
      <c r="F11" s="9">
        <v>11554</v>
      </c>
      <c r="G11" s="9">
        <v>23</v>
      </c>
      <c r="H11" s="47">
        <v>45740</v>
      </c>
      <c r="I11" s="11" t="s">
        <v>59</v>
      </c>
    </row>
    <row r="12" spans="1:9" x14ac:dyDescent="0.3">
      <c r="A12" s="8">
        <f>IF(B12&lt;&gt;"",ROWS($B$6:B12),"")</f>
        <v>7</v>
      </c>
      <c r="B12" s="1" t="s">
        <v>954</v>
      </c>
      <c r="C12" s="1" t="s">
        <v>86</v>
      </c>
      <c r="D12" s="1" t="s">
        <v>87</v>
      </c>
      <c r="E12" s="21">
        <v>54819.71</v>
      </c>
      <c r="F12" s="9">
        <v>7718</v>
      </c>
      <c r="G12" s="9">
        <v>16</v>
      </c>
      <c r="H12" s="47">
        <v>45702</v>
      </c>
      <c r="I12" s="11" t="s">
        <v>52</v>
      </c>
    </row>
    <row r="13" spans="1:9" x14ac:dyDescent="0.3">
      <c r="A13" s="8">
        <f>IF(B13&lt;&gt;"",ROWS($B$6:B13),"")</f>
        <v>8</v>
      </c>
      <c r="B13" s="1" t="s">
        <v>957</v>
      </c>
      <c r="C13" s="1" t="s">
        <v>160</v>
      </c>
      <c r="D13" s="1" t="s">
        <v>161</v>
      </c>
      <c r="E13" s="21">
        <v>49843.4</v>
      </c>
      <c r="F13" s="9">
        <v>9572</v>
      </c>
      <c r="G13" s="9">
        <v>19</v>
      </c>
      <c r="H13" s="47">
        <v>45709</v>
      </c>
      <c r="I13" s="11" t="s">
        <v>104</v>
      </c>
    </row>
    <row r="14" spans="1:9" x14ac:dyDescent="0.3">
      <c r="A14" s="8">
        <f>IF(B14&lt;&gt;"",ROWS($B$6:B14),"")</f>
        <v>9</v>
      </c>
      <c r="B14" s="1" t="s">
        <v>980</v>
      </c>
      <c r="C14" s="1" t="s">
        <v>227</v>
      </c>
      <c r="D14" s="1" t="s">
        <v>119</v>
      </c>
      <c r="E14" s="21">
        <v>46385</v>
      </c>
      <c r="F14" s="9">
        <v>8354</v>
      </c>
      <c r="G14" s="9">
        <v>15</v>
      </c>
      <c r="H14" s="47">
        <v>45723</v>
      </c>
      <c r="I14" s="11" t="s">
        <v>147</v>
      </c>
    </row>
    <row r="15" spans="1:9" x14ac:dyDescent="0.3">
      <c r="A15" s="8">
        <f>IF(B15&lt;&gt;"",ROWS($B$6:B15),"")</f>
        <v>10</v>
      </c>
      <c r="B15" s="1" t="s">
        <v>923</v>
      </c>
      <c r="C15" s="1" t="s">
        <v>91</v>
      </c>
      <c r="D15" s="1" t="s">
        <v>92</v>
      </c>
      <c r="E15" s="21">
        <v>43912.25</v>
      </c>
      <c r="F15" s="9">
        <v>6738</v>
      </c>
      <c r="G15" s="9">
        <v>14</v>
      </c>
      <c r="H15" s="47">
        <v>45688</v>
      </c>
      <c r="I15" s="11" t="s">
        <v>28</v>
      </c>
    </row>
    <row r="16" spans="1:9" x14ac:dyDescent="0.3">
      <c r="A16" s="8">
        <f>IF(B16&lt;&gt;"",ROWS($B$6:B16),"")</f>
        <v>11</v>
      </c>
      <c r="B16" s="1" t="s">
        <v>981</v>
      </c>
      <c r="C16" s="1" t="s">
        <v>177</v>
      </c>
      <c r="D16" s="1" t="s">
        <v>31</v>
      </c>
      <c r="E16" s="21">
        <v>33325.5</v>
      </c>
      <c r="F16" s="9">
        <v>4462</v>
      </c>
      <c r="G16" s="9">
        <v>12</v>
      </c>
      <c r="H16" s="47">
        <v>45744</v>
      </c>
      <c r="I16" s="11" t="s">
        <v>28</v>
      </c>
    </row>
    <row r="17" spans="1:9" x14ac:dyDescent="0.3">
      <c r="A17" s="8">
        <f>IF(B17&lt;&gt;"",ROWS($B$6:B17),"")</f>
        <v>12</v>
      </c>
      <c r="B17" s="1" t="s">
        <v>982</v>
      </c>
      <c r="C17" s="1" t="s">
        <v>154</v>
      </c>
      <c r="D17" s="1" t="s">
        <v>155</v>
      </c>
      <c r="E17" s="21">
        <v>32787.86</v>
      </c>
      <c r="F17" s="9">
        <v>5010</v>
      </c>
      <c r="G17" s="9">
        <v>19</v>
      </c>
      <c r="H17" s="47">
        <v>45744</v>
      </c>
      <c r="I17" s="11" t="s">
        <v>28</v>
      </c>
    </row>
    <row r="18" spans="1:9" x14ac:dyDescent="0.3">
      <c r="A18" s="8">
        <f>IF(B18&lt;&gt;"",ROWS($B$6:B18),"")</f>
        <v>13</v>
      </c>
      <c r="B18" s="1" t="s">
        <v>983</v>
      </c>
      <c r="C18" s="1" t="s">
        <v>279</v>
      </c>
      <c r="D18" s="1" t="s">
        <v>31</v>
      </c>
      <c r="E18" s="21">
        <v>28570.48</v>
      </c>
      <c r="F18" s="9">
        <v>5085</v>
      </c>
      <c r="G18" s="9">
        <v>21</v>
      </c>
      <c r="H18" s="47">
        <v>45737</v>
      </c>
      <c r="I18" s="11" t="s">
        <v>35</v>
      </c>
    </row>
    <row r="19" spans="1:9" x14ac:dyDescent="0.3">
      <c r="A19" s="8">
        <f>IF(B19&lt;&gt;"",ROWS($B$6:B19),"")</f>
        <v>14</v>
      </c>
      <c r="B19" s="1" t="s">
        <v>907</v>
      </c>
      <c r="C19" s="1" t="s">
        <v>45</v>
      </c>
      <c r="D19" s="1" t="s">
        <v>46</v>
      </c>
      <c r="E19" s="21">
        <v>24427.87</v>
      </c>
      <c r="F19" s="9">
        <v>4324</v>
      </c>
      <c r="G19" s="9">
        <v>13</v>
      </c>
      <c r="H19" s="47">
        <v>45653</v>
      </c>
      <c r="I19" s="11" t="s">
        <v>47</v>
      </c>
    </row>
    <row r="20" spans="1:9" x14ac:dyDescent="0.3">
      <c r="A20" s="8">
        <f>IF(B20&lt;&gt;"",ROWS($B$6:B20),"")</f>
        <v>15</v>
      </c>
      <c r="B20" s="1" t="s">
        <v>955</v>
      </c>
      <c r="C20" s="1" t="s">
        <v>137</v>
      </c>
      <c r="D20" s="1" t="s">
        <v>31</v>
      </c>
      <c r="E20" s="21">
        <v>21153.08</v>
      </c>
      <c r="F20" s="9">
        <v>3112</v>
      </c>
      <c r="G20" s="9">
        <v>14</v>
      </c>
      <c r="H20" s="47">
        <v>45702</v>
      </c>
      <c r="I20" s="11" t="s">
        <v>35</v>
      </c>
    </row>
    <row r="21" spans="1:9" x14ac:dyDescent="0.3">
      <c r="A21" s="8">
        <f>IF(B21&lt;&gt;"",ROWS($B$6:B21),"")</f>
        <v>16</v>
      </c>
      <c r="B21" s="1" t="s">
        <v>964</v>
      </c>
      <c r="C21" s="1" t="s">
        <v>306</v>
      </c>
      <c r="D21" s="1" t="s">
        <v>99</v>
      </c>
      <c r="E21" s="21">
        <v>21000.22</v>
      </c>
      <c r="F21" s="9">
        <v>3828</v>
      </c>
      <c r="G21" s="9">
        <v>17</v>
      </c>
      <c r="H21" s="47">
        <v>45716</v>
      </c>
      <c r="I21" s="11" t="s">
        <v>28</v>
      </c>
    </row>
    <row r="22" spans="1:9" x14ac:dyDescent="0.3">
      <c r="A22" s="8">
        <f>IF(B22&lt;&gt;"",ROWS($B$6:B22),"")</f>
        <v>17</v>
      </c>
      <c r="B22" s="1" t="s">
        <v>984</v>
      </c>
      <c r="C22" s="1" t="s">
        <v>326</v>
      </c>
      <c r="D22" s="1" t="s">
        <v>84</v>
      </c>
      <c r="E22" s="21">
        <v>20410.12</v>
      </c>
      <c r="F22" s="9">
        <v>3251</v>
      </c>
      <c r="G22" s="9">
        <v>13</v>
      </c>
      <c r="H22" s="47">
        <v>45730</v>
      </c>
      <c r="I22" s="11" t="s">
        <v>28</v>
      </c>
    </row>
    <row r="23" spans="1:9" x14ac:dyDescent="0.3">
      <c r="A23" s="8">
        <f>IF(B23&lt;&gt;"",ROWS($B$6:B23),"")</f>
        <v>18</v>
      </c>
      <c r="B23" s="1" t="s">
        <v>985</v>
      </c>
      <c r="C23" s="1" t="s">
        <v>349</v>
      </c>
      <c r="D23" s="1" t="s">
        <v>31</v>
      </c>
      <c r="E23" s="21">
        <v>16056.37</v>
      </c>
      <c r="F23" s="9">
        <v>2804</v>
      </c>
      <c r="G23" s="9">
        <v>15</v>
      </c>
      <c r="H23" s="47">
        <v>45737</v>
      </c>
      <c r="I23" s="11" t="s">
        <v>47</v>
      </c>
    </row>
    <row r="24" spans="1:9" x14ac:dyDescent="0.3">
      <c r="A24" s="8">
        <f>IF(B24&lt;&gt;"",ROWS($B$6:B24),"")</f>
        <v>19</v>
      </c>
      <c r="B24" s="1" t="s">
        <v>959</v>
      </c>
      <c r="C24" s="1" t="s">
        <v>242</v>
      </c>
      <c r="D24" s="1" t="s">
        <v>31</v>
      </c>
      <c r="E24" s="21">
        <v>15903.68</v>
      </c>
      <c r="F24" s="9">
        <v>2399</v>
      </c>
      <c r="G24" s="9">
        <v>9</v>
      </c>
      <c r="H24" s="47">
        <v>45709</v>
      </c>
      <c r="I24" s="11" t="s">
        <v>28</v>
      </c>
    </row>
    <row r="25" spans="1:9" x14ac:dyDescent="0.3">
      <c r="A25" s="8">
        <f>IF(B25&lt;&gt;"",ROWS($B$6:B25),"")</f>
        <v>20</v>
      </c>
      <c r="B25" s="1" t="s">
        <v>909</v>
      </c>
      <c r="C25" s="1" t="s">
        <v>83</v>
      </c>
      <c r="D25" s="1" t="s">
        <v>84</v>
      </c>
      <c r="E25" s="21">
        <v>15563.94</v>
      </c>
      <c r="F25" s="9">
        <v>2608</v>
      </c>
      <c r="G25" s="9">
        <v>8</v>
      </c>
      <c r="H25" s="47">
        <v>45625</v>
      </c>
      <c r="I25" s="11" t="s">
        <v>35</v>
      </c>
    </row>
    <row r="26" spans="1:9" x14ac:dyDescent="0.3">
      <c r="A26" s="8">
        <f>IF(B26&lt;&gt;"",ROWS($B$6:B26),"")</f>
        <v>21</v>
      </c>
      <c r="B26" s="1" t="s">
        <v>388</v>
      </c>
      <c r="C26" s="1" t="s">
        <v>389</v>
      </c>
      <c r="D26" s="1" t="s">
        <v>31</v>
      </c>
      <c r="E26" s="21">
        <v>13941.93</v>
      </c>
      <c r="F26" s="9">
        <v>2129</v>
      </c>
      <c r="G26" s="9">
        <v>12</v>
      </c>
      <c r="H26" s="47">
        <v>45730</v>
      </c>
      <c r="I26" s="11" t="s">
        <v>52</v>
      </c>
    </row>
    <row r="27" spans="1:9" x14ac:dyDescent="0.3">
      <c r="A27" s="8">
        <f>IF(B27&lt;&gt;"",ROWS($B$6:B27),"")</f>
        <v>22</v>
      </c>
      <c r="B27" s="1" t="s">
        <v>986</v>
      </c>
      <c r="C27" s="1" t="s">
        <v>391</v>
      </c>
      <c r="D27" s="1" t="s">
        <v>31</v>
      </c>
      <c r="E27" s="21">
        <v>13464.89</v>
      </c>
      <c r="F27" s="9">
        <v>1947</v>
      </c>
      <c r="G27" s="9">
        <v>14</v>
      </c>
      <c r="H27" s="47">
        <v>45723</v>
      </c>
      <c r="I27" s="11" t="s">
        <v>947</v>
      </c>
    </row>
    <row r="28" spans="1:9" x14ac:dyDescent="0.3">
      <c r="A28" s="8">
        <f>IF(B28&lt;&gt;"",ROWS($B$6:B28),"")</f>
        <v>23</v>
      </c>
      <c r="B28" s="1" t="s">
        <v>956</v>
      </c>
      <c r="C28" s="1" t="s">
        <v>184</v>
      </c>
      <c r="D28" s="1" t="s">
        <v>185</v>
      </c>
      <c r="E28" s="21">
        <v>12699.44</v>
      </c>
      <c r="F28" s="9">
        <v>2351</v>
      </c>
      <c r="G28" s="9">
        <v>17</v>
      </c>
      <c r="H28" s="47">
        <v>45702</v>
      </c>
      <c r="I28" s="11" t="s">
        <v>52</v>
      </c>
    </row>
    <row r="29" spans="1:9" x14ac:dyDescent="0.3">
      <c r="A29" s="8">
        <f>IF(B29&lt;&gt;"",ROWS($B$6:B29),"")</f>
        <v>24</v>
      </c>
      <c r="B29" s="1" t="s">
        <v>967</v>
      </c>
      <c r="C29" s="1" t="s">
        <v>356</v>
      </c>
      <c r="D29" s="1" t="s">
        <v>119</v>
      </c>
      <c r="E29" s="21">
        <v>12636.38</v>
      </c>
      <c r="F29" s="9">
        <v>1956</v>
      </c>
      <c r="G29" s="9">
        <v>17</v>
      </c>
      <c r="H29" s="47">
        <v>45716</v>
      </c>
      <c r="I29" s="11" t="s">
        <v>47</v>
      </c>
    </row>
    <row r="30" spans="1:9" x14ac:dyDescent="0.3">
      <c r="A30" s="8">
        <f>IF(B30&lt;&gt;"",ROWS($B$6:B30),"")</f>
        <v>25</v>
      </c>
      <c r="B30" s="1" t="s">
        <v>969</v>
      </c>
      <c r="C30" s="1" t="s">
        <v>395</v>
      </c>
      <c r="D30" s="1" t="s">
        <v>396</v>
      </c>
      <c r="E30" s="21">
        <v>9752.33</v>
      </c>
      <c r="F30" s="9">
        <v>1406</v>
      </c>
      <c r="G30" s="9">
        <v>13</v>
      </c>
      <c r="H30" s="47">
        <v>45716</v>
      </c>
      <c r="I30" s="11" t="s">
        <v>28</v>
      </c>
    </row>
    <row r="31" spans="1:9" x14ac:dyDescent="0.3">
      <c r="A31" s="8">
        <f>IF(B31&lt;&gt;"",ROWS($B$6:B31),"")</f>
        <v>26</v>
      </c>
      <c r="B31" s="1" t="s">
        <v>987</v>
      </c>
      <c r="C31" s="1" t="s">
        <v>427</v>
      </c>
      <c r="D31" s="1" t="s">
        <v>428</v>
      </c>
      <c r="E31" s="21">
        <v>7692.16</v>
      </c>
      <c r="F31" s="9">
        <v>1077</v>
      </c>
      <c r="G31" s="9">
        <v>9</v>
      </c>
      <c r="H31" s="47">
        <v>45740</v>
      </c>
      <c r="I31" s="11" t="s">
        <v>59</v>
      </c>
    </row>
    <row r="32" spans="1:9" x14ac:dyDescent="0.3">
      <c r="A32" s="8">
        <f>IF(B32&lt;&gt;"",ROWS($B$6:B32),"")</f>
        <v>27</v>
      </c>
      <c r="B32" s="1" t="s">
        <v>988</v>
      </c>
      <c r="C32" s="1" t="s">
        <v>435</v>
      </c>
      <c r="D32" s="1" t="s">
        <v>383</v>
      </c>
      <c r="E32" s="21">
        <v>5111.8</v>
      </c>
      <c r="F32" s="9">
        <v>882</v>
      </c>
      <c r="G32" s="9">
        <v>16</v>
      </c>
      <c r="H32" s="47">
        <v>45740</v>
      </c>
      <c r="I32" s="11" t="s">
        <v>59</v>
      </c>
    </row>
    <row r="33" spans="1:9" x14ac:dyDescent="0.3">
      <c r="A33" s="8">
        <f>IF(B33&lt;&gt;"",ROWS($B$6:B33),"")</f>
        <v>28</v>
      </c>
      <c r="B33" s="1" t="s">
        <v>910</v>
      </c>
      <c r="C33" s="1" t="s">
        <v>111</v>
      </c>
      <c r="D33" s="1" t="s">
        <v>31</v>
      </c>
      <c r="E33" s="21">
        <v>3825.02</v>
      </c>
      <c r="F33" s="9">
        <v>561</v>
      </c>
      <c r="G33" s="9">
        <v>2</v>
      </c>
      <c r="H33" s="47">
        <v>45646</v>
      </c>
      <c r="I33" s="11" t="s">
        <v>35</v>
      </c>
    </row>
    <row r="34" spans="1:9" x14ac:dyDescent="0.3">
      <c r="A34" s="8">
        <f>IF(B34&lt;&gt;"",ROWS($B$6:B34),"")</f>
        <v>29</v>
      </c>
      <c r="B34" s="1" t="s">
        <v>989</v>
      </c>
      <c r="C34" s="1" t="s">
        <v>468</v>
      </c>
      <c r="D34" s="1" t="s">
        <v>161</v>
      </c>
      <c r="E34" s="21">
        <v>3642.38</v>
      </c>
      <c r="F34" s="9">
        <v>599</v>
      </c>
      <c r="G34" s="9">
        <v>16</v>
      </c>
      <c r="H34" s="47">
        <v>45740</v>
      </c>
      <c r="I34" s="11" t="s">
        <v>59</v>
      </c>
    </row>
    <row r="35" spans="1:9" x14ac:dyDescent="0.3">
      <c r="A35" s="8">
        <f>IF(B35&lt;&gt;"",ROWS($B$6:B35),"")</f>
        <v>30</v>
      </c>
      <c r="B35" s="1" t="s">
        <v>962</v>
      </c>
      <c r="C35" s="1" t="s">
        <v>364</v>
      </c>
      <c r="D35" s="1" t="s">
        <v>69</v>
      </c>
      <c r="E35" s="21">
        <v>3020.48</v>
      </c>
      <c r="F35" s="9">
        <v>500</v>
      </c>
      <c r="G35" s="9">
        <v>6</v>
      </c>
      <c r="H35" s="47">
        <v>45709</v>
      </c>
      <c r="I35" s="11" t="s">
        <v>282</v>
      </c>
    </row>
    <row r="36" spans="1:9" x14ac:dyDescent="0.3">
      <c r="A36" s="8">
        <f>IF(B36&lt;&gt;"",ROWS($B$6:B36),"")</f>
        <v>31</v>
      </c>
      <c r="B36" s="1" t="s">
        <v>990</v>
      </c>
      <c r="C36" s="1" t="s">
        <v>561</v>
      </c>
      <c r="D36" s="1" t="s">
        <v>140</v>
      </c>
      <c r="E36" s="21">
        <v>2506.6</v>
      </c>
      <c r="F36" s="9">
        <v>402</v>
      </c>
      <c r="G36" s="9">
        <v>18</v>
      </c>
      <c r="H36" s="47">
        <v>45740</v>
      </c>
      <c r="I36" s="11" t="s">
        <v>59</v>
      </c>
    </row>
    <row r="37" spans="1:9" x14ac:dyDescent="0.3">
      <c r="A37" s="8">
        <f>IF(B37&lt;&gt;"",ROWS($B$6:B37),"")</f>
        <v>32</v>
      </c>
      <c r="B37" s="1" t="s">
        <v>968</v>
      </c>
      <c r="C37" s="1" t="s">
        <v>464</v>
      </c>
      <c r="D37" s="1" t="s">
        <v>465</v>
      </c>
      <c r="E37" s="21">
        <v>2333.2600000000002</v>
      </c>
      <c r="F37" s="9">
        <v>514</v>
      </c>
      <c r="G37" s="9">
        <v>3</v>
      </c>
      <c r="H37" s="47">
        <v>45712</v>
      </c>
      <c r="I37" s="11" t="s">
        <v>369</v>
      </c>
    </row>
    <row r="38" spans="1:9" x14ac:dyDescent="0.3">
      <c r="A38" s="8">
        <f>IF(B38&lt;&gt;"",ROWS($B$6:B38),"")</f>
        <v>33</v>
      </c>
      <c r="B38" s="1" t="s">
        <v>965</v>
      </c>
      <c r="C38" s="1" t="s">
        <v>425</v>
      </c>
      <c r="D38" s="1" t="s">
        <v>161</v>
      </c>
      <c r="E38" s="21">
        <v>2163</v>
      </c>
      <c r="F38" s="9">
        <v>336</v>
      </c>
      <c r="G38" s="9">
        <v>1</v>
      </c>
      <c r="H38" s="47">
        <v>45702</v>
      </c>
      <c r="I38" s="11" t="s">
        <v>141</v>
      </c>
    </row>
    <row r="39" spans="1:9" x14ac:dyDescent="0.3">
      <c r="A39" s="8">
        <f>IF(B39&lt;&gt;"",ROWS($B$6:B39),"")</f>
        <v>34</v>
      </c>
      <c r="B39" s="1" t="s">
        <v>991</v>
      </c>
      <c r="C39" s="1" t="s">
        <v>607</v>
      </c>
      <c r="D39" s="1" t="s">
        <v>608</v>
      </c>
      <c r="E39" s="21">
        <v>2097.5500000000002</v>
      </c>
      <c r="F39" s="9">
        <v>316</v>
      </c>
      <c r="G39" s="9">
        <v>12</v>
      </c>
      <c r="H39" s="47">
        <v>45740</v>
      </c>
      <c r="I39" s="11" t="s">
        <v>59</v>
      </c>
    </row>
    <row r="40" spans="1:9" x14ac:dyDescent="0.3">
      <c r="A40" s="8">
        <f>IF(B40&lt;&gt;"",ROWS($B$6:B40),"")</f>
        <v>35</v>
      </c>
      <c r="B40" s="1" t="s">
        <v>517</v>
      </c>
      <c r="C40" s="1" t="s">
        <v>518</v>
      </c>
      <c r="D40" s="1" t="s">
        <v>519</v>
      </c>
      <c r="E40" s="21">
        <v>2096</v>
      </c>
      <c r="F40" s="9">
        <v>407</v>
      </c>
      <c r="G40" s="9">
        <v>1</v>
      </c>
      <c r="H40" s="47">
        <v>44807</v>
      </c>
      <c r="I40" s="11" t="s">
        <v>431</v>
      </c>
    </row>
    <row r="41" spans="1:9" x14ac:dyDescent="0.3">
      <c r="A41" s="8">
        <f>IF(B41&lt;&gt;"",ROWS($B$6:B41),"")</f>
        <v>36</v>
      </c>
      <c r="B41" s="1" t="s">
        <v>958</v>
      </c>
      <c r="C41" s="1" t="s">
        <v>277</v>
      </c>
      <c r="D41" s="1" t="s">
        <v>31</v>
      </c>
      <c r="E41" s="21">
        <v>2081.92</v>
      </c>
      <c r="F41" s="9">
        <v>363</v>
      </c>
      <c r="G41" s="9">
        <v>7</v>
      </c>
      <c r="H41" s="47">
        <v>45695</v>
      </c>
      <c r="I41" s="11" t="s">
        <v>35</v>
      </c>
    </row>
    <row r="42" spans="1:9" x14ac:dyDescent="0.3">
      <c r="A42" s="8">
        <f>IF(B42&lt;&gt;"",ROWS($B$6:B42),"")</f>
        <v>37</v>
      </c>
      <c r="B42" s="1" t="s">
        <v>992</v>
      </c>
      <c r="C42" s="1" t="s">
        <v>527</v>
      </c>
      <c r="D42" s="1" t="s">
        <v>161</v>
      </c>
      <c r="E42" s="21">
        <v>2027.5</v>
      </c>
      <c r="F42" s="9">
        <v>391</v>
      </c>
      <c r="G42" s="9">
        <v>11</v>
      </c>
      <c r="H42" s="47">
        <v>45740</v>
      </c>
      <c r="I42" s="11" t="s">
        <v>59</v>
      </c>
    </row>
    <row r="43" spans="1:9" x14ac:dyDescent="0.3">
      <c r="A43" s="8">
        <f>IF(B43&lt;&gt;"",ROWS($B$6:B43),"")</f>
        <v>38</v>
      </c>
      <c r="B43" s="1" t="s">
        <v>993</v>
      </c>
      <c r="C43" s="1" t="s">
        <v>594</v>
      </c>
      <c r="D43" s="1" t="s">
        <v>595</v>
      </c>
      <c r="E43" s="21">
        <v>1960.2</v>
      </c>
      <c r="F43" s="9">
        <v>315</v>
      </c>
      <c r="G43" s="9">
        <v>6</v>
      </c>
      <c r="H43" s="47">
        <v>45740</v>
      </c>
      <c r="I43" s="11" t="s">
        <v>59</v>
      </c>
    </row>
    <row r="44" spans="1:9" x14ac:dyDescent="0.3">
      <c r="A44" s="8">
        <f>IF(B44&lt;&gt;"",ROWS($B$6:B44),"")</f>
        <v>39</v>
      </c>
      <c r="B44" s="1" t="s">
        <v>994</v>
      </c>
      <c r="C44" s="1" t="s">
        <v>601</v>
      </c>
      <c r="D44" s="1" t="s">
        <v>602</v>
      </c>
      <c r="E44" s="21">
        <v>1859.65</v>
      </c>
      <c r="F44" s="9">
        <v>344</v>
      </c>
      <c r="G44" s="9">
        <v>9</v>
      </c>
      <c r="H44" s="47">
        <v>45740</v>
      </c>
      <c r="I44" s="11" t="s">
        <v>59</v>
      </c>
    </row>
    <row r="45" spans="1:9" x14ac:dyDescent="0.3">
      <c r="A45" s="8">
        <f>IF(B45&lt;&gt;"",ROWS($B$6:B45),"")</f>
        <v>40</v>
      </c>
      <c r="B45" s="1" t="s">
        <v>536</v>
      </c>
      <c r="C45" s="1" t="s">
        <v>537</v>
      </c>
      <c r="D45" s="1" t="s">
        <v>538</v>
      </c>
      <c r="E45" s="21">
        <v>1839.95</v>
      </c>
      <c r="F45" s="9">
        <v>304</v>
      </c>
      <c r="G45" s="9">
        <v>7</v>
      </c>
      <c r="H45" s="47">
        <v>45740</v>
      </c>
      <c r="I45" s="11" t="s">
        <v>59</v>
      </c>
    </row>
    <row r="46" spans="1:9" x14ac:dyDescent="0.3">
      <c r="A46" s="8">
        <f>IF(B46&lt;&gt;"",ROWS($B$6:B46),"")</f>
        <v>41</v>
      </c>
      <c r="B46" s="1" t="s">
        <v>995</v>
      </c>
      <c r="C46" s="1" t="s">
        <v>521</v>
      </c>
      <c r="D46" s="1" t="s">
        <v>31</v>
      </c>
      <c r="E46" s="21">
        <v>1836.6</v>
      </c>
      <c r="F46" s="9">
        <v>300</v>
      </c>
      <c r="G46" s="9">
        <v>16</v>
      </c>
      <c r="H46" s="47">
        <v>45744</v>
      </c>
      <c r="I46" s="11" t="s">
        <v>28</v>
      </c>
    </row>
    <row r="47" spans="1:9" x14ac:dyDescent="0.3">
      <c r="A47" s="8">
        <f>IF(B47&lt;&gt;"",ROWS($B$6:B47),"")</f>
        <v>42</v>
      </c>
      <c r="B47" s="1" t="s">
        <v>996</v>
      </c>
      <c r="C47" s="1" t="s">
        <v>574</v>
      </c>
      <c r="D47" s="1" t="s">
        <v>161</v>
      </c>
      <c r="E47" s="21">
        <v>1789.8500000000008</v>
      </c>
      <c r="F47" s="9">
        <v>315</v>
      </c>
      <c r="G47" s="9">
        <v>7</v>
      </c>
      <c r="H47" s="47">
        <v>45740</v>
      </c>
      <c r="I47" s="11" t="s">
        <v>59</v>
      </c>
    </row>
    <row r="48" spans="1:9" x14ac:dyDescent="0.3">
      <c r="A48" s="8">
        <f>IF(B48&lt;&gt;"",ROWS($B$6:B48),"")</f>
        <v>43</v>
      </c>
      <c r="B48" s="1" t="s">
        <v>997</v>
      </c>
      <c r="C48" s="1" t="s">
        <v>587</v>
      </c>
      <c r="D48" s="1" t="s">
        <v>588</v>
      </c>
      <c r="E48" s="21">
        <v>1607.26</v>
      </c>
      <c r="F48" s="9">
        <v>330</v>
      </c>
      <c r="G48" s="9">
        <v>9</v>
      </c>
      <c r="H48" s="47">
        <v>45740</v>
      </c>
      <c r="I48" s="11" t="s">
        <v>59</v>
      </c>
    </row>
    <row r="49" spans="1:9" x14ac:dyDescent="0.3">
      <c r="A49" s="8">
        <f>IF(B49&lt;&gt;"",ROWS($B$6:B49),"")</f>
        <v>44</v>
      </c>
      <c r="B49" s="1" t="s">
        <v>998</v>
      </c>
      <c r="C49" s="1" t="s">
        <v>628</v>
      </c>
      <c r="D49" s="1" t="s">
        <v>69</v>
      </c>
      <c r="E49" s="21">
        <v>1579.95</v>
      </c>
      <c r="F49" s="9">
        <v>378</v>
      </c>
      <c r="G49" s="9">
        <v>13</v>
      </c>
      <c r="H49" s="47">
        <v>45740</v>
      </c>
      <c r="I49" s="11" t="s">
        <v>59</v>
      </c>
    </row>
    <row r="50" spans="1:9" x14ac:dyDescent="0.3">
      <c r="A50" s="8">
        <f>IF(B50&lt;&gt;"",ROWS($B$6:B50),"")</f>
        <v>45</v>
      </c>
      <c r="B50" s="1" t="s">
        <v>999</v>
      </c>
      <c r="C50" s="1" t="s">
        <v>644</v>
      </c>
      <c r="D50" s="1" t="s">
        <v>69</v>
      </c>
      <c r="E50" s="21">
        <v>1507.15</v>
      </c>
      <c r="F50" s="9">
        <v>270</v>
      </c>
      <c r="G50" s="9">
        <v>13</v>
      </c>
      <c r="H50" s="47">
        <v>45740</v>
      </c>
      <c r="I50" s="11" t="s">
        <v>59</v>
      </c>
    </row>
    <row r="51" spans="1:9" x14ac:dyDescent="0.3">
      <c r="A51" s="8">
        <f>IF(B51&lt;&gt;"",ROWS($B$6:B51),"")</f>
        <v>46</v>
      </c>
      <c r="B51" s="1" t="s">
        <v>429</v>
      </c>
      <c r="C51" s="1" t="s">
        <v>430</v>
      </c>
      <c r="D51" s="1" t="s">
        <v>69</v>
      </c>
      <c r="E51" s="21">
        <v>1388</v>
      </c>
      <c r="F51" s="9">
        <v>337</v>
      </c>
      <c r="G51" s="9">
        <v>1</v>
      </c>
      <c r="H51" s="47">
        <v>45592</v>
      </c>
      <c r="I51" s="11" t="s">
        <v>431</v>
      </c>
    </row>
    <row r="52" spans="1:9" x14ac:dyDescent="0.3">
      <c r="A52" s="8">
        <f>IF(B52&lt;&gt;"",ROWS($B$6:B52),"")</f>
        <v>47</v>
      </c>
      <c r="B52" s="1" t="s">
        <v>912</v>
      </c>
      <c r="C52" s="1" t="s">
        <v>139</v>
      </c>
      <c r="D52" s="1" t="s">
        <v>140</v>
      </c>
      <c r="E52" s="21">
        <v>1340</v>
      </c>
      <c r="F52" s="9">
        <v>238</v>
      </c>
      <c r="G52" s="9">
        <v>2</v>
      </c>
      <c r="H52" s="47">
        <v>45653</v>
      </c>
      <c r="I52" s="11" t="s">
        <v>141</v>
      </c>
    </row>
    <row r="53" spans="1:9" x14ac:dyDescent="0.3">
      <c r="A53" s="8">
        <f>IF(B53&lt;&gt;"",ROWS($B$6:B53),"")</f>
        <v>48</v>
      </c>
      <c r="B53" s="1" t="s">
        <v>970</v>
      </c>
      <c r="C53" s="1" t="s">
        <v>475</v>
      </c>
      <c r="D53" s="1" t="s">
        <v>166</v>
      </c>
      <c r="E53" s="21">
        <v>1272</v>
      </c>
      <c r="F53" s="9">
        <v>313</v>
      </c>
      <c r="G53" s="9">
        <v>2</v>
      </c>
      <c r="H53" s="47">
        <v>45583</v>
      </c>
      <c r="I53" s="11" t="s">
        <v>28</v>
      </c>
    </row>
    <row r="54" spans="1:9" x14ac:dyDescent="0.3">
      <c r="A54" s="8">
        <f>IF(B54&lt;&gt;"",ROWS($B$6:B54),"")</f>
        <v>49</v>
      </c>
      <c r="B54" s="1" t="s">
        <v>908</v>
      </c>
      <c r="C54" s="1" t="s">
        <v>58</v>
      </c>
      <c r="D54" s="1" t="s">
        <v>31</v>
      </c>
      <c r="E54" s="21">
        <v>1234.8</v>
      </c>
      <c r="F54" s="9">
        <v>180</v>
      </c>
      <c r="G54" s="9">
        <v>5</v>
      </c>
      <c r="H54" s="47">
        <v>45667</v>
      </c>
      <c r="I54" s="11" t="s">
        <v>59</v>
      </c>
    </row>
    <row r="55" spans="1:9" x14ac:dyDescent="0.3">
      <c r="A55" s="8">
        <f>IF(B55&lt;&gt;"",ROWS($B$6:B55),"")</f>
        <v>50</v>
      </c>
      <c r="B55" s="1" t="s">
        <v>1000</v>
      </c>
      <c r="C55" s="1" t="s">
        <v>641</v>
      </c>
      <c r="D55" s="1" t="s">
        <v>642</v>
      </c>
      <c r="E55" s="21">
        <v>1131.7</v>
      </c>
      <c r="F55" s="9">
        <v>196</v>
      </c>
      <c r="G55" s="9">
        <v>11</v>
      </c>
      <c r="H55" s="47">
        <v>45740</v>
      </c>
      <c r="I55" s="11" t="s">
        <v>59</v>
      </c>
    </row>
    <row r="56" spans="1:9" x14ac:dyDescent="0.3">
      <c r="A56" s="8">
        <f>IF(B56&lt;&gt;"",ROWS($B$6:B56),"")</f>
        <v>51</v>
      </c>
      <c r="B56" s="1" t="s">
        <v>1001</v>
      </c>
      <c r="C56" s="1" t="s">
        <v>599</v>
      </c>
      <c r="D56" s="1" t="s">
        <v>161</v>
      </c>
      <c r="E56" s="21">
        <v>1125.7</v>
      </c>
      <c r="F56" s="9">
        <v>206</v>
      </c>
      <c r="G56" s="9">
        <v>8</v>
      </c>
      <c r="H56" s="47">
        <v>45740</v>
      </c>
      <c r="I56" s="11" t="s">
        <v>59</v>
      </c>
    </row>
    <row r="57" spans="1:9" x14ac:dyDescent="0.3">
      <c r="A57" s="8">
        <f>IF(B57&lt;&gt;"",ROWS($B$6:B57),"")</f>
        <v>52</v>
      </c>
      <c r="B57" s="1" t="s">
        <v>915</v>
      </c>
      <c r="C57" s="1" t="s">
        <v>217</v>
      </c>
      <c r="D57" s="1" t="s">
        <v>161</v>
      </c>
      <c r="E57" s="21">
        <v>884</v>
      </c>
      <c r="F57" s="9">
        <v>158</v>
      </c>
      <c r="G57" s="9">
        <v>2</v>
      </c>
      <c r="H57" s="47">
        <v>45674</v>
      </c>
      <c r="I57" s="11" t="s">
        <v>141</v>
      </c>
    </row>
    <row r="58" spans="1:9" x14ac:dyDescent="0.3">
      <c r="A58" s="8">
        <f>IF(B58&lt;&gt;"",ROWS($B$6:B58),"")</f>
        <v>53</v>
      </c>
      <c r="B58" s="1" t="s">
        <v>381</v>
      </c>
      <c r="C58" s="1" t="s">
        <v>382</v>
      </c>
      <c r="D58" s="1" t="s">
        <v>383</v>
      </c>
      <c r="E58" s="21">
        <v>881.6</v>
      </c>
      <c r="F58" s="9">
        <v>214</v>
      </c>
      <c r="G58" s="9">
        <v>4</v>
      </c>
      <c r="H58" s="47">
        <v>45688</v>
      </c>
      <c r="I58" s="11" t="s">
        <v>282</v>
      </c>
    </row>
    <row r="59" spans="1:9" x14ac:dyDescent="0.3">
      <c r="A59" s="8">
        <f>IF(B59&lt;&gt;"",ROWS($B$6:B59),"")</f>
        <v>54</v>
      </c>
      <c r="B59" s="1" t="s">
        <v>681</v>
      </c>
      <c r="C59" s="1" t="s">
        <v>681</v>
      </c>
      <c r="D59" s="1" t="s">
        <v>682</v>
      </c>
      <c r="E59" s="21">
        <v>852.4</v>
      </c>
      <c r="F59" s="9">
        <v>135</v>
      </c>
      <c r="G59" s="9">
        <v>5</v>
      </c>
      <c r="H59" s="47">
        <v>45740</v>
      </c>
      <c r="I59" s="11" t="s">
        <v>59</v>
      </c>
    </row>
    <row r="60" spans="1:9" x14ac:dyDescent="0.3">
      <c r="A60" s="8">
        <f>IF(B60&lt;&gt;"",ROWS($B$6:B60),"")</f>
        <v>55</v>
      </c>
      <c r="B60" s="1" t="s">
        <v>1002</v>
      </c>
      <c r="C60" s="1" t="s">
        <v>480</v>
      </c>
      <c r="D60" s="1" t="s">
        <v>1003</v>
      </c>
      <c r="E60" s="21">
        <v>817</v>
      </c>
      <c r="F60" s="9">
        <v>314</v>
      </c>
      <c r="G60" s="9">
        <v>4</v>
      </c>
      <c r="H60" s="47">
        <v>45541</v>
      </c>
      <c r="I60" s="11" t="s">
        <v>104</v>
      </c>
    </row>
    <row r="61" spans="1:9" x14ac:dyDescent="0.3">
      <c r="A61" s="8">
        <f>IF(B61&lt;&gt;"",ROWS($B$6:B61),"")</f>
        <v>56</v>
      </c>
      <c r="B61" s="1" t="s">
        <v>966</v>
      </c>
      <c r="C61" s="1" t="s">
        <v>477</v>
      </c>
      <c r="D61" s="1" t="s">
        <v>478</v>
      </c>
      <c r="E61" s="21">
        <v>807</v>
      </c>
      <c r="F61" s="9">
        <v>157</v>
      </c>
      <c r="G61" s="9">
        <v>1</v>
      </c>
      <c r="H61" s="47">
        <v>45709</v>
      </c>
      <c r="I61" s="11" t="s">
        <v>141</v>
      </c>
    </row>
    <row r="62" spans="1:9" x14ac:dyDescent="0.3">
      <c r="A62" s="8">
        <f>IF(B62&lt;&gt;"",ROWS($B$6:B62),"")</f>
        <v>57</v>
      </c>
      <c r="B62" s="1" t="s">
        <v>631</v>
      </c>
      <c r="C62" s="1" t="s">
        <v>632</v>
      </c>
      <c r="D62" s="1" t="s">
        <v>633</v>
      </c>
      <c r="E62" s="21">
        <v>800</v>
      </c>
      <c r="F62" s="9">
        <v>243</v>
      </c>
      <c r="G62" s="9">
        <v>1</v>
      </c>
      <c r="H62" s="47">
        <v>44302</v>
      </c>
      <c r="I62" s="11" t="s">
        <v>431</v>
      </c>
    </row>
    <row r="63" spans="1:9" x14ac:dyDescent="0.3">
      <c r="A63" s="8">
        <f>IF(B63&lt;&gt;"",ROWS($B$6:B63),"")</f>
        <v>58</v>
      </c>
      <c r="B63" s="1" t="s">
        <v>486</v>
      </c>
      <c r="C63" s="1" t="s">
        <v>487</v>
      </c>
      <c r="D63" s="1" t="s">
        <v>99</v>
      </c>
      <c r="E63" s="21">
        <v>629.6</v>
      </c>
      <c r="F63" s="9">
        <v>138</v>
      </c>
      <c r="G63" s="9">
        <v>2</v>
      </c>
      <c r="H63" s="47">
        <v>45562</v>
      </c>
      <c r="I63" s="11" t="s">
        <v>28</v>
      </c>
    </row>
    <row r="64" spans="1:9" x14ac:dyDescent="0.3">
      <c r="A64" s="8">
        <f>IF(B64&lt;&gt;"",ROWS($B$6:B64),"")</f>
        <v>59</v>
      </c>
      <c r="B64" s="1" t="s">
        <v>491</v>
      </c>
      <c r="C64" s="1" t="s">
        <v>491</v>
      </c>
      <c r="D64" s="1" t="s">
        <v>27</v>
      </c>
      <c r="E64" s="21">
        <v>617</v>
      </c>
      <c r="F64" s="9">
        <v>125</v>
      </c>
      <c r="G64" s="9">
        <v>1</v>
      </c>
      <c r="H64" s="47">
        <v>45667</v>
      </c>
      <c r="I64" s="11" t="s">
        <v>492</v>
      </c>
    </row>
    <row r="65" spans="1:9" x14ac:dyDescent="0.3">
      <c r="A65" s="8">
        <f>IF(B65&lt;&gt;"",ROWS($B$6:B65),"")</f>
        <v>60</v>
      </c>
      <c r="B65" s="1" t="s">
        <v>938</v>
      </c>
      <c r="C65" s="1" t="s">
        <v>635</v>
      </c>
      <c r="D65" s="1" t="s">
        <v>636</v>
      </c>
      <c r="E65" s="21">
        <v>567.20000000000005</v>
      </c>
      <c r="F65" s="9">
        <v>59</v>
      </c>
      <c r="G65" s="9">
        <v>2</v>
      </c>
      <c r="H65" s="47">
        <v>45618</v>
      </c>
      <c r="I65" s="11" t="s">
        <v>300</v>
      </c>
    </row>
    <row r="66" spans="1:9" x14ac:dyDescent="0.3">
      <c r="A66" s="8">
        <f>IF(B66&lt;&gt;"",ROWS($B$6:B66),"")</f>
        <v>61</v>
      </c>
      <c r="B66" s="1" t="s">
        <v>961</v>
      </c>
      <c r="C66" s="1" t="s">
        <v>347</v>
      </c>
      <c r="D66" s="1" t="s">
        <v>31</v>
      </c>
      <c r="E66" s="21">
        <v>519</v>
      </c>
      <c r="F66" s="9">
        <v>99</v>
      </c>
      <c r="G66" s="9">
        <v>2</v>
      </c>
      <c r="H66" s="47">
        <v>45709</v>
      </c>
      <c r="I66" s="11" t="s">
        <v>147</v>
      </c>
    </row>
    <row r="67" spans="1:9" x14ac:dyDescent="0.3">
      <c r="A67" s="8">
        <f>IF(B67&lt;&gt;"",ROWS($B$6:B67),"")</f>
        <v>62</v>
      </c>
      <c r="B67" s="1" t="s">
        <v>750</v>
      </c>
      <c r="C67" s="1" t="s">
        <v>751</v>
      </c>
      <c r="D67" s="1" t="s">
        <v>478</v>
      </c>
      <c r="E67" s="21">
        <v>453.8</v>
      </c>
      <c r="F67" s="9">
        <v>77</v>
      </c>
      <c r="G67" s="9">
        <v>6</v>
      </c>
      <c r="H67" s="47">
        <v>45740</v>
      </c>
      <c r="I67" s="11" t="s">
        <v>59</v>
      </c>
    </row>
    <row r="68" spans="1:9" x14ac:dyDescent="0.3">
      <c r="A68" s="8">
        <f>IF(B68&lt;&gt;"",ROWS($B$6:B68),"")</f>
        <v>63</v>
      </c>
      <c r="B68" s="1" t="s">
        <v>446</v>
      </c>
      <c r="C68" s="1" t="s">
        <v>446</v>
      </c>
      <c r="D68" s="1" t="s">
        <v>27</v>
      </c>
      <c r="E68" s="21">
        <v>426</v>
      </c>
      <c r="F68" s="9">
        <v>94</v>
      </c>
      <c r="G68" s="9">
        <v>2</v>
      </c>
      <c r="H68" s="47">
        <v>45625</v>
      </c>
      <c r="I68" s="11" t="s">
        <v>28</v>
      </c>
    </row>
    <row r="69" spans="1:9" x14ac:dyDescent="0.3">
      <c r="A69" s="8">
        <f>IF(B69&lt;&gt;"",ROWS($B$6:B69),"")</f>
        <v>64</v>
      </c>
      <c r="B69" s="1" t="s">
        <v>931</v>
      </c>
      <c r="C69" s="1" t="s">
        <v>211</v>
      </c>
      <c r="D69" s="1" t="s">
        <v>99</v>
      </c>
      <c r="E69" s="21">
        <v>401</v>
      </c>
      <c r="F69" s="9">
        <v>83</v>
      </c>
      <c r="G69" s="9">
        <v>3</v>
      </c>
      <c r="H69" s="47">
        <v>45688</v>
      </c>
      <c r="I69" s="11" t="s">
        <v>104</v>
      </c>
    </row>
    <row r="70" spans="1:9" x14ac:dyDescent="0.3">
      <c r="A70" s="8">
        <f>IF(B70&lt;&gt;"",ROWS($B$6:B70),"")</f>
        <v>65</v>
      </c>
      <c r="B70" s="1" t="s">
        <v>784</v>
      </c>
      <c r="C70" s="1" t="s">
        <v>785</v>
      </c>
      <c r="D70" s="1" t="s">
        <v>786</v>
      </c>
      <c r="E70" s="21">
        <v>395</v>
      </c>
      <c r="F70" s="9">
        <v>76</v>
      </c>
      <c r="G70" s="9">
        <v>1</v>
      </c>
      <c r="H70" s="47">
        <v>44707</v>
      </c>
      <c r="I70" s="11" t="s">
        <v>431</v>
      </c>
    </row>
    <row r="71" spans="1:9" x14ac:dyDescent="0.3">
      <c r="A71" s="8">
        <f>IF(B71&lt;&gt;"",ROWS($B$6:B71),"")</f>
        <v>66</v>
      </c>
      <c r="B71" s="1" t="s">
        <v>1004</v>
      </c>
      <c r="C71" s="1" t="s">
        <v>555</v>
      </c>
      <c r="D71" s="1" t="s">
        <v>31</v>
      </c>
      <c r="E71" s="21">
        <v>386.13</v>
      </c>
      <c r="F71" s="9">
        <v>105</v>
      </c>
      <c r="G71" s="9">
        <v>1</v>
      </c>
      <c r="H71" s="47">
        <v>45359</v>
      </c>
      <c r="I71" s="11" t="s">
        <v>947</v>
      </c>
    </row>
    <row r="72" spans="1:9" x14ac:dyDescent="0.3">
      <c r="A72" s="8">
        <f>IF(B72&lt;&gt;"",ROWS($B$6:B72),"")</f>
        <v>67</v>
      </c>
      <c r="B72" s="1" t="s">
        <v>792</v>
      </c>
      <c r="C72" s="1" t="s">
        <v>793</v>
      </c>
      <c r="D72" s="1" t="s">
        <v>161</v>
      </c>
      <c r="E72" s="21">
        <v>352</v>
      </c>
      <c r="F72" s="9">
        <v>88</v>
      </c>
      <c r="G72" s="9">
        <v>1</v>
      </c>
      <c r="H72" s="47">
        <v>45352</v>
      </c>
      <c r="I72" s="11" t="s">
        <v>794</v>
      </c>
    </row>
    <row r="73" spans="1:9" x14ac:dyDescent="0.3">
      <c r="A73" s="8">
        <f>IF(B73&lt;&gt;"",ROWS($B$6:B73),"")</f>
        <v>68</v>
      </c>
      <c r="B73" s="1" t="s">
        <v>795</v>
      </c>
      <c r="C73" s="1" t="s">
        <v>1005</v>
      </c>
      <c r="D73" s="1" t="s">
        <v>797</v>
      </c>
      <c r="E73" s="21">
        <v>324</v>
      </c>
      <c r="F73" s="9">
        <v>81</v>
      </c>
      <c r="G73" s="9">
        <v>1</v>
      </c>
      <c r="H73" s="47">
        <v>43385</v>
      </c>
      <c r="I73" s="11" t="s">
        <v>28</v>
      </c>
    </row>
    <row r="74" spans="1:9" x14ac:dyDescent="0.3">
      <c r="A74" s="8">
        <f>IF(B74&lt;&gt;"",ROWS($B$6:B74),"")</f>
        <v>69</v>
      </c>
      <c r="B74" s="1" t="s">
        <v>960</v>
      </c>
      <c r="C74" s="1" t="s">
        <v>308</v>
      </c>
      <c r="D74" s="1" t="s">
        <v>309</v>
      </c>
      <c r="E74" s="21">
        <v>314.2</v>
      </c>
      <c r="F74" s="9">
        <v>54</v>
      </c>
      <c r="G74" s="9">
        <v>4</v>
      </c>
      <c r="H74" s="47">
        <v>45695</v>
      </c>
      <c r="I74" s="11" t="s">
        <v>28</v>
      </c>
    </row>
    <row r="75" spans="1:9" x14ac:dyDescent="0.3">
      <c r="A75" s="8">
        <f>IF(B75&lt;&gt;"",ROWS($B$6:B75),"")</f>
        <v>70</v>
      </c>
      <c r="B75" s="1" t="s">
        <v>1006</v>
      </c>
      <c r="C75" s="1" t="s">
        <v>804</v>
      </c>
      <c r="D75" s="1" t="s">
        <v>805</v>
      </c>
      <c r="E75" s="21">
        <v>304.8</v>
      </c>
      <c r="F75" s="9">
        <v>36</v>
      </c>
      <c r="G75" s="9">
        <v>3</v>
      </c>
      <c r="H75" s="47">
        <v>45740</v>
      </c>
      <c r="I75" s="11" t="s">
        <v>59</v>
      </c>
    </row>
    <row r="76" spans="1:9" x14ac:dyDescent="0.3">
      <c r="A76" s="8">
        <f>IF(B76&lt;&gt;"",ROWS($B$6:B76),"")</f>
        <v>71</v>
      </c>
      <c r="B76" s="1" t="s">
        <v>948</v>
      </c>
      <c r="C76" s="1" t="s">
        <v>708</v>
      </c>
      <c r="D76" s="1" t="s">
        <v>69</v>
      </c>
      <c r="E76" s="21">
        <v>275</v>
      </c>
      <c r="F76" s="9">
        <v>55</v>
      </c>
      <c r="G76" s="9">
        <v>1</v>
      </c>
      <c r="H76" s="47">
        <v>45317</v>
      </c>
      <c r="I76" s="11" t="s">
        <v>282</v>
      </c>
    </row>
    <row r="77" spans="1:9" x14ac:dyDescent="0.3">
      <c r="A77" s="8">
        <f>IF(B77&lt;&gt;"",ROWS($B$6:B77),"")</f>
        <v>72</v>
      </c>
      <c r="B77" s="1" t="s">
        <v>920</v>
      </c>
      <c r="C77" s="1" t="s">
        <v>324</v>
      </c>
      <c r="D77" s="1" t="s">
        <v>31</v>
      </c>
      <c r="E77" s="21">
        <v>240.6</v>
      </c>
      <c r="F77" s="9">
        <v>35</v>
      </c>
      <c r="G77" s="9">
        <v>3</v>
      </c>
      <c r="H77" s="47">
        <v>45639</v>
      </c>
      <c r="I77" s="11" t="s">
        <v>32</v>
      </c>
    </row>
    <row r="78" spans="1:9" x14ac:dyDescent="0.3">
      <c r="A78" s="8">
        <f>IF(B78&lt;&gt;"",ROWS($B$6:B78),"")</f>
        <v>73</v>
      </c>
      <c r="B78" s="1" t="s">
        <v>921</v>
      </c>
      <c r="C78" s="1" t="s">
        <v>343</v>
      </c>
      <c r="D78" s="1" t="s">
        <v>31</v>
      </c>
      <c r="E78" s="21">
        <v>233</v>
      </c>
      <c r="F78" s="9">
        <v>44</v>
      </c>
      <c r="G78" s="9">
        <v>1</v>
      </c>
      <c r="H78" s="47">
        <v>45674</v>
      </c>
      <c r="I78" s="11" t="s">
        <v>35</v>
      </c>
    </row>
    <row r="79" spans="1:9" x14ac:dyDescent="0.3">
      <c r="A79" s="8">
        <f>IF(B79&lt;&gt;"",ROWS($B$6:B79),"")</f>
        <v>74</v>
      </c>
      <c r="B79" s="1" t="s">
        <v>913</v>
      </c>
      <c r="C79" s="1" t="s">
        <v>199</v>
      </c>
      <c r="D79" s="1" t="s">
        <v>200</v>
      </c>
      <c r="E79" s="21">
        <v>207</v>
      </c>
      <c r="F79" s="9">
        <v>36</v>
      </c>
      <c r="G79" s="9">
        <v>1</v>
      </c>
      <c r="H79" s="47">
        <v>45660</v>
      </c>
      <c r="I79" s="11" t="s">
        <v>147</v>
      </c>
    </row>
    <row r="80" spans="1:9" x14ac:dyDescent="0.3">
      <c r="A80" s="8">
        <f>IF(B80&lt;&gt;"",ROWS($B$6:B80),"")</f>
        <v>75</v>
      </c>
      <c r="B80" s="1" t="s">
        <v>686</v>
      </c>
      <c r="C80" s="1" t="s">
        <v>687</v>
      </c>
      <c r="D80" s="1" t="s">
        <v>267</v>
      </c>
      <c r="E80" s="21">
        <v>200</v>
      </c>
      <c r="F80" s="9">
        <v>50</v>
      </c>
      <c r="G80" s="9">
        <v>1</v>
      </c>
      <c r="H80" s="47">
        <v>45214</v>
      </c>
      <c r="I80" s="11" t="s">
        <v>431</v>
      </c>
    </row>
    <row r="81" spans="1:9" x14ac:dyDescent="0.3">
      <c r="A81" s="8">
        <f>IF(B81&lt;&gt;"",ROWS($B$6:B81),"")</f>
        <v>76</v>
      </c>
      <c r="B81" s="1" t="s">
        <v>821</v>
      </c>
      <c r="C81" s="1" t="s">
        <v>822</v>
      </c>
      <c r="D81" s="1" t="s">
        <v>161</v>
      </c>
      <c r="E81" s="21">
        <v>190.5</v>
      </c>
      <c r="F81" s="9">
        <v>33</v>
      </c>
      <c r="G81" s="9">
        <v>5</v>
      </c>
      <c r="H81" s="47">
        <v>45740</v>
      </c>
      <c r="I81" s="11" t="s">
        <v>59</v>
      </c>
    </row>
    <row r="82" spans="1:9" x14ac:dyDescent="0.3">
      <c r="A82" s="8">
        <f>IF(B82&lt;&gt;"",ROWS($B$6:B82),"")</f>
        <v>77</v>
      </c>
      <c r="B82" s="1" t="s">
        <v>88</v>
      </c>
      <c r="C82" s="1" t="s">
        <v>88</v>
      </c>
      <c r="D82" s="1" t="s">
        <v>89</v>
      </c>
      <c r="E82" s="21">
        <v>163</v>
      </c>
      <c r="F82" s="9">
        <v>22</v>
      </c>
      <c r="G82" s="9">
        <v>1</v>
      </c>
      <c r="H82" s="47">
        <v>45660</v>
      </c>
      <c r="I82" s="11" t="s">
        <v>52</v>
      </c>
    </row>
    <row r="83" spans="1:9" x14ac:dyDescent="0.3">
      <c r="A83" s="8">
        <f>IF(B83&lt;&gt;"",ROWS($B$6:B83),"")</f>
        <v>78</v>
      </c>
      <c r="B83" s="1" t="s">
        <v>972</v>
      </c>
      <c r="C83" s="1" t="s">
        <v>972</v>
      </c>
      <c r="D83" s="1" t="s">
        <v>664</v>
      </c>
      <c r="E83" s="21">
        <v>155</v>
      </c>
      <c r="F83" s="9">
        <v>31</v>
      </c>
      <c r="G83" s="9">
        <v>1</v>
      </c>
      <c r="H83" s="47">
        <v>41515</v>
      </c>
      <c r="I83" s="11" t="s">
        <v>28</v>
      </c>
    </row>
    <row r="84" spans="1:9" x14ac:dyDescent="0.3">
      <c r="A84" s="8">
        <f>IF(B84&lt;&gt;"",ROWS($B$6:B84),"")</f>
        <v>79</v>
      </c>
      <c r="B84" s="1" t="s">
        <v>489</v>
      </c>
      <c r="C84" s="1" t="s">
        <v>490</v>
      </c>
      <c r="D84" s="1" t="s">
        <v>31</v>
      </c>
      <c r="E84" s="21">
        <v>142</v>
      </c>
      <c r="F84" s="9">
        <v>30</v>
      </c>
      <c r="G84" s="9">
        <v>1</v>
      </c>
      <c r="H84" s="47">
        <v>45695</v>
      </c>
      <c r="I84" s="11" t="s">
        <v>135</v>
      </c>
    </row>
    <row r="85" spans="1:9" x14ac:dyDescent="0.3">
      <c r="A85" s="8">
        <f>IF(B85&lt;&gt;"",ROWS($B$6:B85),"")</f>
        <v>80</v>
      </c>
      <c r="B85" s="1" t="s">
        <v>777</v>
      </c>
      <c r="C85" s="1" t="s">
        <v>778</v>
      </c>
      <c r="D85" s="1" t="s">
        <v>779</v>
      </c>
      <c r="E85" s="21">
        <v>141.69999999999999</v>
      </c>
      <c r="F85" s="9">
        <v>26</v>
      </c>
      <c r="G85" s="9">
        <v>1</v>
      </c>
      <c r="H85" s="47">
        <v>45513</v>
      </c>
      <c r="I85" s="11" t="s">
        <v>28</v>
      </c>
    </row>
    <row r="86" spans="1:9" x14ac:dyDescent="0.3">
      <c r="A86" s="8">
        <f>IF(B86&lt;&gt;"",ROWS($B$6:B86),"")</f>
        <v>81</v>
      </c>
      <c r="B86" s="1" t="s">
        <v>739</v>
      </c>
      <c r="C86" s="1" t="s">
        <v>740</v>
      </c>
      <c r="D86" s="1" t="s">
        <v>741</v>
      </c>
      <c r="E86" s="21">
        <v>140</v>
      </c>
      <c r="F86" s="9">
        <v>35</v>
      </c>
      <c r="G86" s="9">
        <v>1</v>
      </c>
      <c r="H86" s="47">
        <v>44080</v>
      </c>
      <c r="I86" s="11" t="s">
        <v>431</v>
      </c>
    </row>
    <row r="87" spans="1:9" x14ac:dyDescent="0.3">
      <c r="A87" s="8">
        <f>IF(B87&lt;&gt;"",ROWS($B$6:B87),"")</f>
        <v>82</v>
      </c>
      <c r="B87" s="1" t="s">
        <v>799</v>
      </c>
      <c r="C87" s="1" t="s">
        <v>800</v>
      </c>
      <c r="D87" s="1" t="s">
        <v>801</v>
      </c>
      <c r="E87" s="21">
        <v>120</v>
      </c>
      <c r="F87" s="9">
        <v>24</v>
      </c>
      <c r="G87" s="9">
        <v>1</v>
      </c>
      <c r="H87" s="47">
        <v>44493</v>
      </c>
      <c r="I87" s="11" t="s">
        <v>431</v>
      </c>
    </row>
    <row r="88" spans="1:9" x14ac:dyDescent="0.3">
      <c r="A88" s="8">
        <f>IF(B88&lt;&gt;"",ROWS($B$6:B88),"")</f>
        <v>83</v>
      </c>
      <c r="B88" s="1" t="s">
        <v>1007</v>
      </c>
      <c r="C88" s="1" t="s">
        <v>874</v>
      </c>
      <c r="D88" s="1" t="s">
        <v>31</v>
      </c>
      <c r="E88" s="21">
        <v>114</v>
      </c>
      <c r="F88" s="9">
        <v>38</v>
      </c>
      <c r="G88" s="9">
        <v>1</v>
      </c>
      <c r="H88" s="47">
        <v>45457</v>
      </c>
      <c r="I88" s="11" t="s">
        <v>35</v>
      </c>
    </row>
    <row r="89" spans="1:9" x14ac:dyDescent="0.3">
      <c r="A89" s="8">
        <f>IF(B89&lt;&gt;"",ROWS($B$6:B89),"")</f>
        <v>84</v>
      </c>
      <c r="B89" s="1" t="s">
        <v>754</v>
      </c>
      <c r="C89" s="1" t="s">
        <v>755</v>
      </c>
      <c r="D89" s="1" t="s">
        <v>756</v>
      </c>
      <c r="E89" s="21">
        <v>102</v>
      </c>
      <c r="F89" s="9">
        <v>34</v>
      </c>
      <c r="G89" s="9">
        <v>1</v>
      </c>
      <c r="H89" s="47">
        <v>44716</v>
      </c>
      <c r="I89" s="11" t="s">
        <v>431</v>
      </c>
    </row>
    <row r="90" spans="1:9" x14ac:dyDescent="0.3">
      <c r="A90" s="8">
        <f>IF(B90&lt;&gt;"",ROWS($B$6:B90),"")</f>
        <v>85</v>
      </c>
      <c r="B90" s="1" t="s">
        <v>946</v>
      </c>
      <c r="C90" s="1" t="s">
        <v>714</v>
      </c>
      <c r="D90" s="1" t="s">
        <v>715</v>
      </c>
      <c r="E90" s="21">
        <v>100</v>
      </c>
      <c r="F90" s="9">
        <v>20</v>
      </c>
      <c r="G90" s="9">
        <v>1</v>
      </c>
      <c r="H90" s="47">
        <v>45296</v>
      </c>
      <c r="I90" s="11" t="s">
        <v>947</v>
      </c>
    </row>
    <row r="91" spans="1:9" x14ac:dyDescent="0.3">
      <c r="A91" s="8">
        <f>IF(B91&lt;&gt;"",ROWS($B$6:B91),"")</f>
        <v>86</v>
      </c>
      <c r="B91" s="1" t="s">
        <v>668</v>
      </c>
      <c r="C91" s="1" t="s">
        <v>669</v>
      </c>
      <c r="D91" s="1" t="s">
        <v>670</v>
      </c>
      <c r="E91" s="21">
        <v>100</v>
      </c>
      <c r="F91" s="9">
        <v>24</v>
      </c>
      <c r="G91" s="9">
        <v>1</v>
      </c>
      <c r="H91" s="47">
        <v>45564</v>
      </c>
      <c r="I91" s="11" t="s">
        <v>431</v>
      </c>
    </row>
    <row r="92" spans="1:9" x14ac:dyDescent="0.3">
      <c r="A92" s="8">
        <f>IF(B92&lt;&gt;"",ROWS($B$6:B92),"")</f>
        <v>87</v>
      </c>
      <c r="B92" s="1" t="s">
        <v>939</v>
      </c>
      <c r="C92" s="1" t="s">
        <v>719</v>
      </c>
      <c r="D92" s="1" t="s">
        <v>720</v>
      </c>
      <c r="E92" s="21">
        <v>81</v>
      </c>
      <c r="F92" s="9">
        <v>15</v>
      </c>
      <c r="G92" s="9">
        <v>1</v>
      </c>
      <c r="H92" s="47">
        <v>45604</v>
      </c>
      <c r="I92" s="11" t="s">
        <v>147</v>
      </c>
    </row>
    <row r="93" spans="1:9" x14ac:dyDescent="0.3">
      <c r="A93" s="8">
        <f>IF(B93&lt;&gt;"",ROWS($B$6:B93),"")</f>
        <v>88</v>
      </c>
      <c r="B93" s="1" t="s">
        <v>974</v>
      </c>
      <c r="C93" s="1" t="s">
        <v>704</v>
      </c>
      <c r="D93" s="1" t="s">
        <v>99</v>
      </c>
      <c r="E93" s="21">
        <v>75</v>
      </c>
      <c r="F93" s="9">
        <v>25</v>
      </c>
      <c r="G93" s="9">
        <v>1</v>
      </c>
      <c r="H93" s="47">
        <v>45303</v>
      </c>
      <c r="I93" s="11" t="s">
        <v>947</v>
      </c>
    </row>
    <row r="94" spans="1:9" x14ac:dyDescent="0.3">
      <c r="A94" s="8">
        <f>IF(B94&lt;&gt;"",ROWS($B$6:B94),"")</f>
        <v>89</v>
      </c>
      <c r="B94" s="1" t="s">
        <v>671</v>
      </c>
      <c r="C94" s="1" t="s">
        <v>672</v>
      </c>
      <c r="D94" s="1" t="s">
        <v>673</v>
      </c>
      <c r="E94" s="21">
        <v>65</v>
      </c>
      <c r="F94" s="9">
        <v>15</v>
      </c>
      <c r="G94" s="9">
        <v>1</v>
      </c>
      <c r="H94" s="47">
        <v>45331</v>
      </c>
      <c r="I94" s="11" t="s">
        <v>28</v>
      </c>
    </row>
    <row r="95" spans="1:9" x14ac:dyDescent="0.3">
      <c r="A95" s="8">
        <f>IF(B95&lt;&gt;"",ROWS($B$6:B95),"")</f>
        <v>90</v>
      </c>
      <c r="B95" s="1" t="s">
        <v>971</v>
      </c>
      <c r="C95" s="1" t="s">
        <v>706</v>
      </c>
      <c r="D95" s="1" t="s">
        <v>31</v>
      </c>
      <c r="E95" s="21">
        <v>60</v>
      </c>
      <c r="F95" s="9">
        <v>20</v>
      </c>
      <c r="G95" s="9">
        <v>1</v>
      </c>
      <c r="H95" s="47">
        <v>45513</v>
      </c>
      <c r="I95" s="11" t="s">
        <v>63</v>
      </c>
    </row>
    <row r="96" spans="1:9" x14ac:dyDescent="0.3">
      <c r="A96" s="8">
        <f>IF(B96&lt;&gt;"",ROWS($B$6:B96),"")</f>
        <v>91</v>
      </c>
      <c r="B96" s="1" t="s">
        <v>888</v>
      </c>
      <c r="C96" s="1" t="s">
        <v>889</v>
      </c>
      <c r="D96" s="1" t="s">
        <v>741</v>
      </c>
      <c r="E96" s="21">
        <v>40.700000000000003</v>
      </c>
      <c r="F96" s="9">
        <v>9</v>
      </c>
      <c r="G96" s="9">
        <v>3</v>
      </c>
      <c r="H96" s="47">
        <v>45740</v>
      </c>
      <c r="I96" s="11" t="s">
        <v>59</v>
      </c>
    </row>
    <row r="97" spans="1:9" x14ac:dyDescent="0.3">
      <c r="A97" s="8">
        <f>IF(B97&lt;&gt;"",ROWS($B$6:B97),"")</f>
        <v>92</v>
      </c>
      <c r="B97" s="1" t="s">
        <v>1008</v>
      </c>
      <c r="C97" s="1" t="s">
        <v>781</v>
      </c>
      <c r="D97" s="1" t="s">
        <v>161</v>
      </c>
      <c r="E97" s="21">
        <v>30</v>
      </c>
      <c r="F97" s="9">
        <v>23</v>
      </c>
      <c r="G97" s="9">
        <v>1</v>
      </c>
      <c r="H97" s="47">
        <v>45233</v>
      </c>
      <c r="I97" s="11" t="s">
        <v>282</v>
      </c>
    </row>
    <row r="98" spans="1:9" x14ac:dyDescent="0.3">
      <c r="A98" s="8">
        <f>IF(B98&lt;&gt;"",ROWS($B$6:B98),"")</f>
        <v>93</v>
      </c>
      <c r="B98" s="1" t="s">
        <v>1009</v>
      </c>
      <c r="C98" s="1" t="s">
        <v>858</v>
      </c>
      <c r="D98" s="1" t="s">
        <v>512</v>
      </c>
      <c r="E98" s="21">
        <v>24.3</v>
      </c>
      <c r="F98" s="9">
        <v>6</v>
      </c>
      <c r="G98" s="9">
        <v>1</v>
      </c>
      <c r="H98" s="47">
        <v>45740</v>
      </c>
      <c r="I98" s="11" t="s">
        <v>59</v>
      </c>
    </row>
    <row r="99" spans="1:9" x14ac:dyDescent="0.3">
      <c r="A99" s="8">
        <f>IF(B99&lt;&gt;"",ROWS($B$6:B99),"")</f>
        <v>94</v>
      </c>
      <c r="B99" s="1" t="s">
        <v>917</v>
      </c>
      <c r="C99" s="1" t="s">
        <v>262</v>
      </c>
      <c r="D99" s="1" t="s">
        <v>119</v>
      </c>
      <c r="E99" s="21">
        <v>22.98</v>
      </c>
      <c r="F99" s="9">
        <v>4</v>
      </c>
      <c r="G99" s="9">
        <v>1</v>
      </c>
      <c r="H99" s="47">
        <v>45667</v>
      </c>
      <c r="I99" s="11" t="s">
        <v>28</v>
      </c>
    </row>
    <row r="100" spans="1:9" x14ac:dyDescent="0.3">
      <c r="E100" s="19">
        <f>SUBTOTAL(109,Table3_Vasaris5[Pajamos])</f>
        <v>1539696.6199999996</v>
      </c>
      <c r="F100" s="12">
        <f>SUBTOTAL(109,Table3_Vasaris5[Žiūrovų skaičius])</f>
        <v>230105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5"/>
  <sheetViews>
    <sheetView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16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1010</v>
      </c>
      <c r="C6" s="1" t="s">
        <v>30</v>
      </c>
      <c r="D6" s="1" t="s">
        <v>31</v>
      </c>
      <c r="E6" s="21">
        <v>1046336.23</v>
      </c>
      <c r="F6" s="9">
        <v>162954</v>
      </c>
      <c r="G6" s="9">
        <v>19</v>
      </c>
      <c r="H6" s="47">
        <v>45751</v>
      </c>
      <c r="I6" s="11" t="s">
        <v>32</v>
      </c>
    </row>
    <row r="7" spans="1:9" x14ac:dyDescent="0.3">
      <c r="A7" s="8">
        <f>IF(B7&lt;&gt;"",ROWS($B$6:B7),"")</f>
        <v>2</v>
      </c>
      <c r="B7" s="1" t="s">
        <v>978</v>
      </c>
      <c r="C7" s="1" t="s">
        <v>65</v>
      </c>
      <c r="D7" s="1" t="s">
        <v>66</v>
      </c>
      <c r="E7" s="21">
        <v>193084.5</v>
      </c>
      <c r="F7" s="9">
        <v>32982</v>
      </c>
      <c r="G7" s="9">
        <v>24</v>
      </c>
      <c r="H7" s="47">
        <v>45744</v>
      </c>
      <c r="I7" s="11" t="s">
        <v>59</v>
      </c>
    </row>
    <row r="8" spans="1:9" x14ac:dyDescent="0.3">
      <c r="A8" s="8">
        <f>IF(B8&lt;&gt;"",ROWS($B$6:B8),"")</f>
        <v>3</v>
      </c>
      <c r="B8" s="1" t="s">
        <v>26</v>
      </c>
      <c r="C8" s="1" t="s">
        <v>26</v>
      </c>
      <c r="D8" s="1" t="s">
        <v>27</v>
      </c>
      <c r="E8" s="21">
        <v>127434.82</v>
      </c>
      <c r="F8" s="9">
        <v>18122</v>
      </c>
      <c r="G8" s="9">
        <v>20</v>
      </c>
      <c r="H8" s="47">
        <v>45681</v>
      </c>
      <c r="I8" s="11" t="s">
        <v>28</v>
      </c>
    </row>
    <row r="9" spans="1:9" x14ac:dyDescent="0.3">
      <c r="A9" s="8">
        <f>IF(B9&lt;&gt;"",ROWS($B$6:B9),"")</f>
        <v>4</v>
      </c>
      <c r="B9" s="1" t="s">
        <v>979</v>
      </c>
      <c r="C9" s="1" t="s">
        <v>979</v>
      </c>
      <c r="D9" s="1" t="s">
        <v>27</v>
      </c>
      <c r="E9" s="21">
        <v>106332.1</v>
      </c>
      <c r="F9" s="9">
        <v>16071</v>
      </c>
      <c r="G9" s="9">
        <v>22</v>
      </c>
      <c r="H9" s="47">
        <v>45740</v>
      </c>
      <c r="I9" s="11" t="s">
        <v>59</v>
      </c>
    </row>
    <row r="10" spans="1:9" x14ac:dyDescent="0.3">
      <c r="A10" s="8">
        <f>IF(B10&lt;&gt;"",ROWS($B$6:B10),"")</f>
        <v>5</v>
      </c>
      <c r="B10" s="1" t="s">
        <v>1011</v>
      </c>
      <c r="C10" s="1" t="s">
        <v>209</v>
      </c>
      <c r="D10" s="1" t="s">
        <v>31</v>
      </c>
      <c r="E10" s="21">
        <v>54234.77</v>
      </c>
      <c r="F10" s="9">
        <v>8177</v>
      </c>
      <c r="G10" s="9">
        <v>15</v>
      </c>
      <c r="H10" s="47">
        <v>45758</v>
      </c>
      <c r="I10" s="11" t="s">
        <v>35</v>
      </c>
    </row>
    <row r="11" spans="1:9" x14ac:dyDescent="0.3">
      <c r="A11" s="8">
        <f>IF(B11&lt;&gt;"",ROWS($B$6:B11),"")</f>
        <v>6</v>
      </c>
      <c r="B11" s="1" t="s">
        <v>982</v>
      </c>
      <c r="C11" s="1" t="s">
        <v>154</v>
      </c>
      <c r="D11" s="1" t="s">
        <v>155</v>
      </c>
      <c r="E11" s="21">
        <v>53311.31</v>
      </c>
      <c r="F11" s="9">
        <v>8827</v>
      </c>
      <c r="G11" s="9">
        <v>20</v>
      </c>
      <c r="H11" s="47">
        <v>45744</v>
      </c>
      <c r="I11" s="11" t="s">
        <v>28</v>
      </c>
    </row>
    <row r="12" spans="1:9" x14ac:dyDescent="0.3">
      <c r="A12" s="8">
        <f>IF(B12&lt;&gt;"",ROWS($B$6:B12),"")</f>
        <v>7</v>
      </c>
      <c r="B12" s="1" t="s">
        <v>1012</v>
      </c>
      <c r="C12" s="1" t="s">
        <v>175</v>
      </c>
      <c r="D12" s="1" t="s">
        <v>31</v>
      </c>
      <c r="E12" s="21">
        <v>43979.54</v>
      </c>
      <c r="F12" s="9">
        <v>6421</v>
      </c>
      <c r="G12" s="9">
        <v>14</v>
      </c>
      <c r="H12" s="47">
        <v>45765</v>
      </c>
      <c r="I12" s="11" t="s">
        <v>32</v>
      </c>
    </row>
    <row r="13" spans="1:9" x14ac:dyDescent="0.3">
      <c r="A13" s="8">
        <f>IF(B13&lt;&gt;"",ROWS($B$6:B13),"")</f>
        <v>8</v>
      </c>
      <c r="B13" s="1" t="s">
        <v>981</v>
      </c>
      <c r="C13" s="1" t="s">
        <v>177</v>
      </c>
      <c r="D13" s="1" t="s">
        <v>31</v>
      </c>
      <c r="E13" s="21">
        <v>43051.21</v>
      </c>
      <c r="F13" s="9">
        <v>5844</v>
      </c>
      <c r="G13" s="9">
        <v>12</v>
      </c>
      <c r="H13" s="47">
        <v>45744</v>
      </c>
      <c r="I13" s="11" t="s">
        <v>28</v>
      </c>
    </row>
    <row r="14" spans="1:9" x14ac:dyDescent="0.3">
      <c r="A14" s="8">
        <f>IF(B14&lt;&gt;"",ROWS($B$6:B14),"")</f>
        <v>9</v>
      </c>
      <c r="B14" s="1" t="s">
        <v>172</v>
      </c>
      <c r="C14" s="1" t="s">
        <v>173</v>
      </c>
      <c r="D14" s="1" t="s">
        <v>31</v>
      </c>
      <c r="E14" s="21">
        <v>39721.699999999997</v>
      </c>
      <c r="F14" s="9">
        <v>6129</v>
      </c>
      <c r="G14" s="9">
        <v>13</v>
      </c>
      <c r="H14" s="47">
        <v>45772</v>
      </c>
      <c r="I14" s="11" t="s">
        <v>63</v>
      </c>
    </row>
    <row r="15" spans="1:9" x14ac:dyDescent="0.3">
      <c r="A15" s="8">
        <f>IF(B15&lt;&gt;"",ROWS($B$6:B15),"")</f>
        <v>10</v>
      </c>
      <c r="B15" s="1" t="s">
        <v>1013</v>
      </c>
      <c r="C15" s="1" t="s">
        <v>207</v>
      </c>
      <c r="D15" s="1" t="s">
        <v>161</v>
      </c>
      <c r="E15" s="21">
        <v>33213.42</v>
      </c>
      <c r="F15" s="9">
        <v>6456</v>
      </c>
      <c r="G15" s="9">
        <v>19</v>
      </c>
      <c r="H15" s="47">
        <v>45765</v>
      </c>
      <c r="I15" s="11" t="s">
        <v>947</v>
      </c>
    </row>
    <row r="16" spans="1:9" x14ac:dyDescent="0.3">
      <c r="A16" s="8">
        <f>IF(B16&lt;&gt;"",ROWS($B$6:B16),"")</f>
        <v>11</v>
      </c>
      <c r="B16" s="1" t="s">
        <v>1014</v>
      </c>
      <c r="C16" s="1" t="s">
        <v>286</v>
      </c>
      <c r="D16" s="1" t="s">
        <v>31</v>
      </c>
      <c r="E16" s="21">
        <v>27299.53</v>
      </c>
      <c r="F16" s="9">
        <v>4089</v>
      </c>
      <c r="G16" s="9">
        <v>20</v>
      </c>
      <c r="H16" s="47">
        <v>45751</v>
      </c>
      <c r="I16" s="11" t="s">
        <v>52</v>
      </c>
    </row>
    <row r="17" spans="1:9" x14ac:dyDescent="0.3">
      <c r="A17" s="8">
        <f>IF(B17&lt;&gt;"",ROWS($B$6:B17),"")</f>
        <v>12</v>
      </c>
      <c r="B17" s="1" t="s">
        <v>1015</v>
      </c>
      <c r="C17" s="1" t="s">
        <v>240</v>
      </c>
      <c r="D17" s="1" t="s">
        <v>31</v>
      </c>
      <c r="E17" s="21">
        <v>26305.88</v>
      </c>
      <c r="F17" s="9">
        <v>3710</v>
      </c>
      <c r="G17" s="9">
        <v>15</v>
      </c>
      <c r="H17" s="47">
        <v>45772</v>
      </c>
      <c r="I17" s="11" t="s">
        <v>32</v>
      </c>
    </row>
    <row r="18" spans="1:9" x14ac:dyDescent="0.3">
      <c r="A18" s="8">
        <f>IF(B18&lt;&gt;"",ROWS($B$6:B18),"")</f>
        <v>13</v>
      </c>
      <c r="B18" s="1" t="s">
        <v>1016</v>
      </c>
      <c r="C18" s="1" t="s">
        <v>293</v>
      </c>
      <c r="D18" s="1" t="s">
        <v>294</v>
      </c>
      <c r="E18" s="21">
        <v>19196.16</v>
      </c>
      <c r="F18" s="9">
        <v>3701</v>
      </c>
      <c r="G18" s="9">
        <v>22</v>
      </c>
      <c r="H18" s="47">
        <v>45765</v>
      </c>
      <c r="I18" s="11" t="s">
        <v>135</v>
      </c>
    </row>
    <row r="19" spans="1:9" x14ac:dyDescent="0.3">
      <c r="A19" s="8">
        <f>IF(B19&lt;&gt;"",ROWS($B$6:B19),"")</f>
        <v>14</v>
      </c>
      <c r="B19" s="1" t="s">
        <v>1017</v>
      </c>
      <c r="C19" s="1" t="s">
        <v>341</v>
      </c>
      <c r="D19" s="1" t="s">
        <v>31</v>
      </c>
      <c r="E19" s="21">
        <v>18221.240000000002</v>
      </c>
      <c r="F19" s="9">
        <v>2554</v>
      </c>
      <c r="G19" s="9">
        <v>16</v>
      </c>
      <c r="H19" s="47">
        <v>45751</v>
      </c>
      <c r="I19" s="11" t="s">
        <v>135</v>
      </c>
    </row>
    <row r="20" spans="1:9" x14ac:dyDescent="0.3">
      <c r="A20" s="8">
        <f>IF(B20&lt;&gt;"",ROWS($B$6:B20),"")</f>
        <v>15</v>
      </c>
      <c r="B20" s="1" t="s">
        <v>1018</v>
      </c>
      <c r="C20" s="1" t="s">
        <v>371</v>
      </c>
      <c r="D20" s="1" t="s">
        <v>372</v>
      </c>
      <c r="E20" s="21">
        <v>13611</v>
      </c>
      <c r="F20" s="9">
        <v>2389</v>
      </c>
      <c r="G20" s="9">
        <v>17</v>
      </c>
      <c r="H20" s="47">
        <v>45772</v>
      </c>
      <c r="I20" s="11" t="s">
        <v>147</v>
      </c>
    </row>
    <row r="21" spans="1:9" x14ac:dyDescent="0.3">
      <c r="A21" s="8">
        <f>IF(B21&lt;&gt;"",ROWS($B$6:B21),"")</f>
        <v>16</v>
      </c>
      <c r="B21" s="1" t="s">
        <v>387</v>
      </c>
      <c r="C21" s="1" t="s">
        <v>387</v>
      </c>
      <c r="D21" s="1" t="s">
        <v>31</v>
      </c>
      <c r="E21" s="21">
        <v>13194.17</v>
      </c>
      <c r="F21" s="9">
        <v>1986</v>
      </c>
      <c r="G21" s="9">
        <v>13</v>
      </c>
      <c r="H21" s="47">
        <v>45765</v>
      </c>
      <c r="I21" s="11" t="s">
        <v>52</v>
      </c>
    </row>
    <row r="22" spans="1:9" x14ac:dyDescent="0.3">
      <c r="A22" s="8">
        <f>IF(B22&lt;&gt;"",ROWS($B$6:B22),"")</f>
        <v>17</v>
      </c>
      <c r="B22" s="1" t="s">
        <v>1019</v>
      </c>
      <c r="C22" s="1" t="s">
        <v>333</v>
      </c>
      <c r="D22" s="1" t="s">
        <v>334</v>
      </c>
      <c r="E22" s="21">
        <v>12373</v>
      </c>
      <c r="F22" s="9">
        <v>2853</v>
      </c>
      <c r="G22" s="9">
        <v>18</v>
      </c>
      <c r="H22" s="47">
        <v>45758</v>
      </c>
      <c r="I22" s="11" t="s">
        <v>147</v>
      </c>
    </row>
    <row r="23" spans="1:9" x14ac:dyDescent="0.3">
      <c r="A23" s="8">
        <f>IF(B23&lt;&gt;"",ROWS($B$6:B23),"")</f>
        <v>18</v>
      </c>
      <c r="B23" s="1" t="s">
        <v>923</v>
      </c>
      <c r="C23" s="1" t="s">
        <v>91</v>
      </c>
      <c r="D23" s="1" t="s">
        <v>92</v>
      </c>
      <c r="E23" s="21">
        <v>11623.26</v>
      </c>
      <c r="F23" s="9">
        <v>1732</v>
      </c>
      <c r="G23" s="9">
        <v>11</v>
      </c>
      <c r="H23" s="47">
        <v>45688</v>
      </c>
      <c r="I23" s="11" t="s">
        <v>28</v>
      </c>
    </row>
    <row r="24" spans="1:9" x14ac:dyDescent="0.3">
      <c r="A24" s="8">
        <f>IF(B24&lt;&gt;"",ROWS($B$6:B24),"")</f>
        <v>19</v>
      </c>
      <c r="B24" s="1" t="s">
        <v>911</v>
      </c>
      <c r="C24" s="1" t="s">
        <v>61</v>
      </c>
      <c r="D24" s="1" t="s">
        <v>62</v>
      </c>
      <c r="E24" s="21">
        <v>10064.41</v>
      </c>
      <c r="F24" s="9">
        <v>1854</v>
      </c>
      <c r="G24" s="9">
        <v>10</v>
      </c>
      <c r="H24" s="47">
        <v>45681</v>
      </c>
      <c r="I24" s="11" t="s">
        <v>63</v>
      </c>
    </row>
    <row r="25" spans="1:9" x14ac:dyDescent="0.3">
      <c r="A25" s="8">
        <f>IF(B25&lt;&gt;"",ROWS($B$6:B25),"")</f>
        <v>20</v>
      </c>
      <c r="B25" s="1" t="s">
        <v>397</v>
      </c>
      <c r="C25" s="1" t="s">
        <v>397</v>
      </c>
      <c r="D25" s="1" t="s">
        <v>398</v>
      </c>
      <c r="E25" s="21">
        <v>9958.41</v>
      </c>
      <c r="F25" s="9">
        <v>1657</v>
      </c>
      <c r="G25" s="9">
        <v>17</v>
      </c>
      <c r="H25" s="47">
        <v>45758</v>
      </c>
      <c r="I25" s="11" t="s">
        <v>399</v>
      </c>
    </row>
    <row r="26" spans="1:9" x14ac:dyDescent="0.3">
      <c r="A26" s="8">
        <f>IF(B26&lt;&gt;"",ROWS($B$6:B26),"")</f>
        <v>21</v>
      </c>
      <c r="B26" s="1" t="s">
        <v>977</v>
      </c>
      <c r="C26" s="1" t="s">
        <v>129</v>
      </c>
      <c r="D26" s="1" t="s">
        <v>31</v>
      </c>
      <c r="E26" s="21">
        <v>6434.44</v>
      </c>
      <c r="F26" s="9">
        <v>945</v>
      </c>
      <c r="G26" s="9">
        <v>10</v>
      </c>
      <c r="H26" s="47">
        <v>45723</v>
      </c>
      <c r="I26" s="11" t="s">
        <v>32</v>
      </c>
    </row>
    <row r="27" spans="1:9" x14ac:dyDescent="0.3">
      <c r="A27" s="8">
        <f>IF(B27&lt;&gt;"",ROWS($B$6:B27),"")</f>
        <v>22</v>
      </c>
      <c r="B27" s="1" t="s">
        <v>1020</v>
      </c>
      <c r="C27" s="1" t="s">
        <v>418</v>
      </c>
      <c r="D27" s="1" t="s">
        <v>31</v>
      </c>
      <c r="E27" s="21">
        <v>6189.25</v>
      </c>
      <c r="F27" s="9">
        <v>1095</v>
      </c>
      <c r="G27" s="9">
        <v>18</v>
      </c>
      <c r="H27" s="47">
        <v>45772</v>
      </c>
      <c r="I27" s="11" t="s">
        <v>104</v>
      </c>
    </row>
    <row r="28" spans="1:9" x14ac:dyDescent="0.3">
      <c r="A28" s="8">
        <f>IF(B28&lt;&gt;"",ROWS($B$6:B28),"")</f>
        <v>23</v>
      </c>
      <c r="B28" s="1" t="s">
        <v>488</v>
      </c>
      <c r="C28" s="1" t="s">
        <v>488</v>
      </c>
      <c r="D28" s="1" t="s">
        <v>27</v>
      </c>
      <c r="E28" s="21">
        <v>5589</v>
      </c>
      <c r="F28" s="9">
        <v>1160</v>
      </c>
      <c r="G28" s="9">
        <v>19</v>
      </c>
      <c r="H28" s="47">
        <v>45758</v>
      </c>
      <c r="I28" s="11" t="s">
        <v>59</v>
      </c>
    </row>
    <row r="29" spans="1:9" x14ac:dyDescent="0.3">
      <c r="A29" s="8">
        <f>IF(B29&lt;&gt;"",ROWS($B$6:B29),"")</f>
        <v>24</v>
      </c>
      <c r="B29" s="1" t="s">
        <v>957</v>
      </c>
      <c r="C29" s="1" t="s">
        <v>160</v>
      </c>
      <c r="D29" s="1" t="s">
        <v>161</v>
      </c>
      <c r="E29" s="21">
        <v>5505.14</v>
      </c>
      <c r="F29" s="9">
        <v>1066</v>
      </c>
      <c r="G29" s="9">
        <v>11</v>
      </c>
      <c r="H29" s="47">
        <v>45709</v>
      </c>
      <c r="I29" s="11" t="s">
        <v>104</v>
      </c>
    </row>
    <row r="30" spans="1:9" x14ac:dyDescent="0.3">
      <c r="A30" s="8">
        <f>IF(B30&lt;&gt;"",ROWS($B$6:B30),"")</f>
        <v>25</v>
      </c>
      <c r="B30" s="1" t="s">
        <v>1021</v>
      </c>
      <c r="C30" s="1" t="s">
        <v>525</v>
      </c>
      <c r="D30" s="1" t="s">
        <v>309</v>
      </c>
      <c r="E30" s="21">
        <v>4910.41</v>
      </c>
      <c r="F30" s="9">
        <v>991</v>
      </c>
      <c r="G30" s="9">
        <v>12</v>
      </c>
      <c r="H30" s="47">
        <v>45758</v>
      </c>
      <c r="I30" s="11" t="s">
        <v>439</v>
      </c>
    </row>
    <row r="31" spans="1:9" x14ac:dyDescent="0.3">
      <c r="A31" s="8">
        <f>IF(B31&lt;&gt;"",ROWS($B$6:B31),"")</f>
        <v>26</v>
      </c>
      <c r="B31" s="1" t="s">
        <v>983</v>
      </c>
      <c r="C31" s="1" t="s">
        <v>279</v>
      </c>
      <c r="D31" s="1" t="s">
        <v>31</v>
      </c>
      <c r="E31" s="21">
        <v>3562.31</v>
      </c>
      <c r="F31" s="9">
        <v>657</v>
      </c>
      <c r="G31" s="9">
        <v>14</v>
      </c>
      <c r="H31" s="47">
        <v>45737</v>
      </c>
      <c r="I31" s="11" t="s">
        <v>35</v>
      </c>
    </row>
    <row r="32" spans="1:9" x14ac:dyDescent="0.3">
      <c r="A32" s="8">
        <f>IF(B32&lt;&gt;"",ROWS($B$6:B32),"")</f>
        <v>27</v>
      </c>
      <c r="B32" s="1" t="s">
        <v>575</v>
      </c>
      <c r="C32" s="1" t="s">
        <v>575</v>
      </c>
      <c r="D32" s="1" t="s">
        <v>31</v>
      </c>
      <c r="E32" s="21">
        <v>3345.69</v>
      </c>
      <c r="F32" s="9">
        <v>544</v>
      </c>
      <c r="G32" s="9">
        <v>16</v>
      </c>
      <c r="H32" s="47">
        <v>45758</v>
      </c>
      <c r="I32" s="11" t="s">
        <v>28</v>
      </c>
    </row>
    <row r="33" spans="1:9" x14ac:dyDescent="0.3">
      <c r="A33" s="8">
        <f>IF(B33&lt;&gt;"",ROWS($B$6:B33),"")</f>
        <v>28</v>
      </c>
      <c r="B33" s="1" t="s">
        <v>1022</v>
      </c>
      <c r="C33" s="1" t="s">
        <v>597</v>
      </c>
      <c r="D33" s="1" t="s">
        <v>185</v>
      </c>
      <c r="E33" s="21">
        <v>2883.07</v>
      </c>
      <c r="F33" s="9">
        <v>433</v>
      </c>
      <c r="G33" s="9">
        <v>11</v>
      </c>
      <c r="H33" s="47">
        <v>45765</v>
      </c>
      <c r="I33" s="11" t="s">
        <v>104</v>
      </c>
    </row>
    <row r="34" spans="1:9" x14ac:dyDescent="0.3">
      <c r="A34" s="8">
        <f>IF(B34&lt;&gt;"",ROWS($B$6:B34),"")</f>
        <v>29</v>
      </c>
      <c r="B34" s="1" t="s">
        <v>980</v>
      </c>
      <c r="C34" s="1" t="s">
        <v>227</v>
      </c>
      <c r="D34" s="1" t="s">
        <v>119</v>
      </c>
      <c r="E34" s="21">
        <v>2658</v>
      </c>
      <c r="F34" s="9">
        <v>553</v>
      </c>
      <c r="G34" s="9">
        <v>10</v>
      </c>
      <c r="H34" s="47">
        <v>45723</v>
      </c>
      <c r="I34" s="11" t="s">
        <v>147</v>
      </c>
    </row>
    <row r="35" spans="1:9" x14ac:dyDescent="0.3">
      <c r="A35" s="8">
        <f>IF(B35&lt;&gt;"",ROWS($B$6:B35),"")</f>
        <v>30</v>
      </c>
      <c r="B35" s="1" t="s">
        <v>558</v>
      </c>
      <c r="C35" s="1" t="s">
        <v>559</v>
      </c>
      <c r="D35" s="1" t="s">
        <v>31</v>
      </c>
      <c r="E35" s="21">
        <v>2625.18</v>
      </c>
      <c r="F35" s="9">
        <v>521</v>
      </c>
      <c r="G35" s="9">
        <v>14</v>
      </c>
      <c r="H35" s="47">
        <v>45758</v>
      </c>
      <c r="I35" s="11" t="s">
        <v>947</v>
      </c>
    </row>
    <row r="36" spans="1:9" x14ac:dyDescent="0.3">
      <c r="A36" s="8">
        <f>IF(B36&lt;&gt;"",ROWS($B$6:B36),"")</f>
        <v>31</v>
      </c>
      <c r="B36" s="1" t="s">
        <v>988</v>
      </c>
      <c r="C36" s="1" t="s">
        <v>435</v>
      </c>
      <c r="D36" s="1" t="s">
        <v>383</v>
      </c>
      <c r="E36" s="21">
        <v>2621.48</v>
      </c>
      <c r="F36" s="9">
        <v>340</v>
      </c>
      <c r="G36" s="9">
        <v>10</v>
      </c>
      <c r="H36" s="47">
        <v>45740</v>
      </c>
      <c r="I36" s="11" t="s">
        <v>59</v>
      </c>
    </row>
    <row r="37" spans="1:9" x14ac:dyDescent="0.3">
      <c r="A37" s="8">
        <f>IF(B37&lt;&gt;"",ROWS($B$6:B37),"")</f>
        <v>32</v>
      </c>
      <c r="B37" s="1" t="s">
        <v>539</v>
      </c>
      <c r="C37" s="1" t="s">
        <v>540</v>
      </c>
      <c r="D37" s="1" t="s">
        <v>161</v>
      </c>
      <c r="E37" s="21">
        <v>2252.8000000000002</v>
      </c>
      <c r="F37" s="9">
        <v>445</v>
      </c>
      <c r="G37" s="9" t="s">
        <v>42</v>
      </c>
      <c r="H37" s="47">
        <v>45765</v>
      </c>
      <c r="I37" s="11" t="s">
        <v>141</v>
      </c>
    </row>
    <row r="38" spans="1:9" x14ac:dyDescent="0.3">
      <c r="A38" s="8">
        <f>IF(B38&lt;&gt;"",ROWS($B$6:B38),"")</f>
        <v>33</v>
      </c>
      <c r="B38" s="1" t="s">
        <v>580</v>
      </c>
      <c r="C38" s="1" t="s">
        <v>580</v>
      </c>
      <c r="D38" s="1" t="s">
        <v>161</v>
      </c>
      <c r="E38" s="21">
        <v>2004.05</v>
      </c>
      <c r="F38" s="9">
        <v>435</v>
      </c>
      <c r="G38" s="9">
        <v>6</v>
      </c>
      <c r="H38" s="47">
        <v>45751</v>
      </c>
      <c r="I38" s="11" t="s">
        <v>300</v>
      </c>
    </row>
    <row r="39" spans="1:9" x14ac:dyDescent="0.3">
      <c r="A39" s="8">
        <f>IF(B39&lt;&gt;"",ROWS($B$6:B39),"")</f>
        <v>34</v>
      </c>
      <c r="B39" s="1" t="s">
        <v>989</v>
      </c>
      <c r="C39" s="1" t="s">
        <v>468</v>
      </c>
      <c r="D39" s="1" t="s">
        <v>161</v>
      </c>
      <c r="E39" s="21">
        <v>1903.22</v>
      </c>
      <c r="F39" s="9">
        <v>309</v>
      </c>
      <c r="G39" s="9">
        <v>13</v>
      </c>
      <c r="H39" s="47">
        <v>45740</v>
      </c>
      <c r="I39" s="11" t="s">
        <v>59</v>
      </c>
    </row>
    <row r="40" spans="1:9" x14ac:dyDescent="0.3">
      <c r="A40" s="8">
        <f>IF(B40&lt;&gt;"",ROWS($B$6:B40),"")</f>
        <v>35</v>
      </c>
      <c r="B40" s="1" t="s">
        <v>536</v>
      </c>
      <c r="C40" s="1" t="s">
        <v>537</v>
      </c>
      <c r="D40" s="1" t="s">
        <v>538</v>
      </c>
      <c r="E40" s="21">
        <v>1582.16</v>
      </c>
      <c r="F40" s="9">
        <v>196</v>
      </c>
      <c r="G40" s="9">
        <v>5</v>
      </c>
      <c r="H40" s="47">
        <v>45740</v>
      </c>
      <c r="I40" s="11" t="s">
        <v>59</v>
      </c>
    </row>
    <row r="41" spans="1:9" x14ac:dyDescent="0.3">
      <c r="A41" s="8">
        <f>IF(B41&lt;&gt;"",ROWS($B$6:B41),"")</f>
        <v>36</v>
      </c>
      <c r="B41" s="1" t="s">
        <v>907</v>
      </c>
      <c r="C41" s="1" t="s">
        <v>45</v>
      </c>
      <c r="D41" s="1" t="s">
        <v>46</v>
      </c>
      <c r="E41" s="21">
        <v>1370.29</v>
      </c>
      <c r="F41" s="9">
        <v>258</v>
      </c>
      <c r="G41" s="9">
        <v>8</v>
      </c>
      <c r="H41" s="47">
        <v>45653</v>
      </c>
      <c r="I41" s="11" t="s">
        <v>47</v>
      </c>
    </row>
    <row r="42" spans="1:9" x14ac:dyDescent="0.3">
      <c r="A42" s="8">
        <f>IF(B42&lt;&gt;"",ROWS($B$6:B42),"")</f>
        <v>37</v>
      </c>
      <c r="B42" s="1" t="s">
        <v>992</v>
      </c>
      <c r="C42" s="1" t="s">
        <v>527</v>
      </c>
      <c r="D42" s="1" t="s">
        <v>161</v>
      </c>
      <c r="E42" s="21">
        <v>1249.32</v>
      </c>
      <c r="F42" s="9">
        <v>176</v>
      </c>
      <c r="G42" s="9">
        <v>9</v>
      </c>
      <c r="H42" s="47">
        <v>45740</v>
      </c>
      <c r="I42" s="11" t="s">
        <v>59</v>
      </c>
    </row>
    <row r="43" spans="1:9" x14ac:dyDescent="0.3">
      <c r="A43" s="8">
        <f>IF(B43&lt;&gt;"",ROWS($B$6:B43),"")</f>
        <v>38</v>
      </c>
      <c r="B43" s="1" t="s">
        <v>962</v>
      </c>
      <c r="C43" s="1" t="s">
        <v>364</v>
      </c>
      <c r="D43" s="1" t="s">
        <v>69</v>
      </c>
      <c r="E43" s="21">
        <v>1205.5</v>
      </c>
      <c r="F43" s="9">
        <v>263</v>
      </c>
      <c r="G43" s="9">
        <v>4</v>
      </c>
      <c r="H43" s="47">
        <v>45709</v>
      </c>
      <c r="I43" s="11" t="s">
        <v>282</v>
      </c>
    </row>
    <row r="44" spans="1:9" x14ac:dyDescent="0.3">
      <c r="A44" s="8">
        <f>IF(B44&lt;&gt;"",ROWS($B$6:B44),"")</f>
        <v>39</v>
      </c>
      <c r="B44" s="1" t="s">
        <v>990</v>
      </c>
      <c r="C44" s="1" t="s">
        <v>561</v>
      </c>
      <c r="D44" s="1" t="s">
        <v>140</v>
      </c>
      <c r="E44" s="21">
        <v>1134.2</v>
      </c>
      <c r="F44" s="9">
        <v>177</v>
      </c>
      <c r="G44" s="9">
        <v>12</v>
      </c>
      <c r="H44" s="47">
        <v>45740</v>
      </c>
      <c r="I44" s="11" t="s">
        <v>59</v>
      </c>
    </row>
    <row r="45" spans="1:9" x14ac:dyDescent="0.3">
      <c r="A45" s="8">
        <f>IF(B45&lt;&gt;"",ROWS($B$6:B45),"")</f>
        <v>40</v>
      </c>
      <c r="B45" s="1" t="s">
        <v>995</v>
      </c>
      <c r="C45" s="1" t="s">
        <v>521</v>
      </c>
      <c r="D45" s="1" t="s">
        <v>31</v>
      </c>
      <c r="E45" s="21">
        <v>1126.78</v>
      </c>
      <c r="F45" s="9">
        <v>184</v>
      </c>
      <c r="G45" s="9">
        <v>16</v>
      </c>
      <c r="H45" s="47">
        <v>45744</v>
      </c>
      <c r="I45" s="11" t="s">
        <v>28</v>
      </c>
    </row>
    <row r="46" spans="1:9" x14ac:dyDescent="0.3">
      <c r="A46" s="8">
        <f>IF(B46&lt;&gt;"",ROWS($B$6:B46),"")</f>
        <v>41</v>
      </c>
      <c r="B46" s="1" t="s">
        <v>581</v>
      </c>
      <c r="C46" s="1" t="s">
        <v>582</v>
      </c>
      <c r="D46" s="1" t="s">
        <v>119</v>
      </c>
      <c r="E46" s="21">
        <v>1077.7</v>
      </c>
      <c r="F46" s="9">
        <v>212</v>
      </c>
      <c r="G46" s="9" t="s">
        <v>42</v>
      </c>
      <c r="H46" s="47">
        <v>45772</v>
      </c>
      <c r="I46" s="11" t="s">
        <v>141</v>
      </c>
    </row>
    <row r="47" spans="1:9" x14ac:dyDescent="0.3">
      <c r="A47" s="8">
        <f>IF(B47&lt;&gt;"",ROWS($B$6:B47),"")</f>
        <v>42</v>
      </c>
      <c r="B47" s="1" t="s">
        <v>912</v>
      </c>
      <c r="C47" s="1" t="s">
        <v>139</v>
      </c>
      <c r="D47" s="1" t="s">
        <v>140</v>
      </c>
      <c r="E47" s="21">
        <v>971</v>
      </c>
      <c r="F47" s="9">
        <v>250</v>
      </c>
      <c r="G47" s="9" t="s">
        <v>42</v>
      </c>
      <c r="H47" s="47">
        <v>45653</v>
      </c>
      <c r="I47" s="11" t="s">
        <v>141</v>
      </c>
    </row>
    <row r="48" spans="1:9" x14ac:dyDescent="0.3">
      <c r="A48" s="8">
        <f>IF(B48&lt;&gt;"",ROWS($B$6:B48),"")</f>
        <v>43</v>
      </c>
      <c r="B48" s="1" t="s">
        <v>993</v>
      </c>
      <c r="C48" s="1" t="s">
        <v>594</v>
      </c>
      <c r="D48" s="1" t="s">
        <v>595</v>
      </c>
      <c r="E48" s="21">
        <v>930.1</v>
      </c>
      <c r="F48" s="9">
        <v>154</v>
      </c>
      <c r="G48" s="9">
        <v>5</v>
      </c>
      <c r="H48" s="47">
        <v>45740</v>
      </c>
      <c r="I48" s="11" t="s">
        <v>59</v>
      </c>
    </row>
    <row r="49" spans="1:9" x14ac:dyDescent="0.3">
      <c r="A49" s="8">
        <f>IF(B49&lt;&gt;"",ROWS($B$6:B49),"")</f>
        <v>44</v>
      </c>
      <c r="B49" s="1" t="s">
        <v>959</v>
      </c>
      <c r="C49" s="1" t="s">
        <v>242</v>
      </c>
      <c r="D49" s="1" t="s">
        <v>31</v>
      </c>
      <c r="E49" s="21">
        <v>886.9</v>
      </c>
      <c r="F49" s="9">
        <v>114</v>
      </c>
      <c r="G49" s="9">
        <v>1</v>
      </c>
      <c r="H49" s="47">
        <v>45709</v>
      </c>
      <c r="I49" s="11" t="s">
        <v>28</v>
      </c>
    </row>
    <row r="50" spans="1:9" x14ac:dyDescent="0.3">
      <c r="A50" s="8">
        <f>IF(B50&lt;&gt;"",ROWS($B$6:B50),"")</f>
        <v>45</v>
      </c>
      <c r="B50" s="1" t="s">
        <v>997</v>
      </c>
      <c r="C50" s="1" t="s">
        <v>587</v>
      </c>
      <c r="D50" s="1" t="s">
        <v>588</v>
      </c>
      <c r="E50" s="21">
        <v>861.09</v>
      </c>
      <c r="F50" s="9">
        <v>143</v>
      </c>
      <c r="G50" s="9">
        <v>9</v>
      </c>
      <c r="H50" s="47">
        <v>45740</v>
      </c>
      <c r="I50" s="11" t="s">
        <v>59</v>
      </c>
    </row>
    <row r="51" spans="1:9" x14ac:dyDescent="0.3">
      <c r="A51" s="8">
        <f>IF(B51&lt;&gt;"",ROWS($B$6:B51),"")</f>
        <v>46</v>
      </c>
      <c r="B51" s="1" t="s">
        <v>985</v>
      </c>
      <c r="C51" s="1" t="s">
        <v>349</v>
      </c>
      <c r="D51" s="1" t="s">
        <v>31</v>
      </c>
      <c r="E51" s="21">
        <v>710.16</v>
      </c>
      <c r="F51" s="9">
        <v>120</v>
      </c>
      <c r="G51" s="9">
        <v>8</v>
      </c>
      <c r="H51" s="47">
        <v>45737</v>
      </c>
      <c r="I51" s="11" t="s">
        <v>47</v>
      </c>
    </row>
    <row r="52" spans="1:9" x14ac:dyDescent="0.3">
      <c r="A52" s="8">
        <f>IF(B52&lt;&gt;"",ROWS($B$6:B52),"")</f>
        <v>47</v>
      </c>
      <c r="B52" s="1" t="s">
        <v>996</v>
      </c>
      <c r="C52" s="1" t="s">
        <v>574</v>
      </c>
      <c r="D52" s="1" t="s">
        <v>161</v>
      </c>
      <c r="E52" s="21">
        <v>652.25</v>
      </c>
      <c r="F52" s="9">
        <v>92</v>
      </c>
      <c r="G52" s="9">
        <v>4</v>
      </c>
      <c r="H52" s="47">
        <v>45740</v>
      </c>
      <c r="I52" s="11" t="s">
        <v>59</v>
      </c>
    </row>
    <row r="53" spans="1:9" x14ac:dyDescent="0.3">
      <c r="A53" s="8">
        <f>IF(B53&lt;&gt;"",ROWS($B$6:B53),"")</f>
        <v>48</v>
      </c>
      <c r="B53" s="1" t="s">
        <v>994</v>
      </c>
      <c r="C53" s="1" t="s">
        <v>601</v>
      </c>
      <c r="D53" s="1" t="s">
        <v>602</v>
      </c>
      <c r="E53" s="21">
        <v>615.70000000000005</v>
      </c>
      <c r="F53" s="9">
        <v>81</v>
      </c>
      <c r="G53" s="9">
        <v>5</v>
      </c>
      <c r="H53" s="47">
        <v>45740</v>
      </c>
      <c r="I53" s="11" t="s">
        <v>59</v>
      </c>
    </row>
    <row r="54" spans="1:9" x14ac:dyDescent="0.3">
      <c r="A54" s="8">
        <f>IF(B54&lt;&gt;"",ROWS($B$6:B54),"")</f>
        <v>49</v>
      </c>
      <c r="B54" s="1" t="s">
        <v>965</v>
      </c>
      <c r="C54" s="1" t="s">
        <v>425</v>
      </c>
      <c r="D54" s="1" t="s">
        <v>161</v>
      </c>
      <c r="E54" s="21">
        <v>592</v>
      </c>
      <c r="F54" s="9">
        <v>115</v>
      </c>
      <c r="G54" s="9" t="s">
        <v>42</v>
      </c>
      <c r="H54" s="47">
        <v>45702</v>
      </c>
      <c r="I54" s="11" t="s">
        <v>141</v>
      </c>
    </row>
    <row r="55" spans="1:9" x14ac:dyDescent="0.3">
      <c r="A55" s="8">
        <f>IF(B55&lt;&gt;"",ROWS($B$6:B55),"")</f>
        <v>50</v>
      </c>
      <c r="B55" s="1" t="s">
        <v>1002</v>
      </c>
      <c r="C55" s="1" t="s">
        <v>480</v>
      </c>
      <c r="D55" s="1" t="s">
        <v>481</v>
      </c>
      <c r="E55" s="21">
        <v>517.48</v>
      </c>
      <c r="F55" s="9">
        <v>151</v>
      </c>
      <c r="G55" s="9">
        <v>3</v>
      </c>
      <c r="H55" s="47">
        <v>45541</v>
      </c>
      <c r="I55" s="11" t="s">
        <v>104</v>
      </c>
    </row>
    <row r="56" spans="1:9" x14ac:dyDescent="0.3">
      <c r="A56" s="8">
        <f>IF(B56&lt;&gt;"",ROWS($B$6:B56),"")</f>
        <v>51</v>
      </c>
      <c r="B56" s="1" t="s">
        <v>429</v>
      </c>
      <c r="C56" s="1" t="s">
        <v>430</v>
      </c>
      <c r="D56" s="1" t="s">
        <v>69</v>
      </c>
      <c r="E56" s="21">
        <v>513</v>
      </c>
      <c r="F56" s="9">
        <v>124</v>
      </c>
      <c r="G56" s="9">
        <v>1</v>
      </c>
      <c r="H56" s="47">
        <v>45592</v>
      </c>
      <c r="I56" s="11" t="s">
        <v>431</v>
      </c>
    </row>
    <row r="57" spans="1:9" x14ac:dyDescent="0.3">
      <c r="A57" s="8">
        <f>IF(B57&lt;&gt;"",ROWS($B$6:B57),"")</f>
        <v>52</v>
      </c>
      <c r="B57" s="1" t="s">
        <v>998</v>
      </c>
      <c r="C57" s="1" t="s">
        <v>628</v>
      </c>
      <c r="D57" s="1" t="s">
        <v>69</v>
      </c>
      <c r="E57" s="21">
        <v>497.35</v>
      </c>
      <c r="F57" s="9">
        <v>77</v>
      </c>
      <c r="G57" s="9">
        <v>9</v>
      </c>
      <c r="H57" s="47">
        <v>45740</v>
      </c>
      <c r="I57" s="11" t="s">
        <v>59</v>
      </c>
    </row>
    <row r="58" spans="1:9" x14ac:dyDescent="0.3">
      <c r="A58" s="8">
        <f>IF(B58&lt;&gt;"",ROWS($B$6:B58),"")</f>
        <v>53</v>
      </c>
      <c r="B58" s="1" t="s">
        <v>1008</v>
      </c>
      <c r="C58" s="1" t="s">
        <v>781</v>
      </c>
      <c r="D58" s="1" t="s">
        <v>161</v>
      </c>
      <c r="E58" s="21">
        <v>474</v>
      </c>
      <c r="F58" s="9">
        <v>137</v>
      </c>
      <c r="G58" s="9">
        <v>1</v>
      </c>
      <c r="H58" s="47">
        <v>45233</v>
      </c>
      <c r="I58" s="11" t="s">
        <v>282</v>
      </c>
    </row>
    <row r="59" spans="1:9" x14ac:dyDescent="0.3">
      <c r="A59" s="8">
        <f>IF(B59&lt;&gt;"",ROWS($B$6:B59),"")</f>
        <v>54</v>
      </c>
      <c r="B59" s="1" t="s">
        <v>909</v>
      </c>
      <c r="C59" s="1" t="s">
        <v>83</v>
      </c>
      <c r="D59" s="1" t="s">
        <v>84</v>
      </c>
      <c r="E59" s="21">
        <v>463.07</v>
      </c>
      <c r="F59" s="9">
        <v>84</v>
      </c>
      <c r="G59" s="9">
        <v>4</v>
      </c>
      <c r="H59" s="47">
        <v>45625</v>
      </c>
      <c r="I59" s="11" t="s">
        <v>35</v>
      </c>
    </row>
    <row r="60" spans="1:9" x14ac:dyDescent="0.3">
      <c r="A60" s="8">
        <f>IF(B60&lt;&gt;"",ROWS($B$6:B60),"")</f>
        <v>55</v>
      </c>
      <c r="B60" s="1" t="s">
        <v>583</v>
      </c>
      <c r="C60" s="1" t="s">
        <v>583</v>
      </c>
      <c r="D60" s="1" t="s">
        <v>27</v>
      </c>
      <c r="E60" s="21">
        <v>395.4</v>
      </c>
      <c r="F60" s="9">
        <v>95</v>
      </c>
      <c r="G60" s="9">
        <v>3</v>
      </c>
      <c r="H60" s="47">
        <v>44659</v>
      </c>
      <c r="I60" s="11" t="s">
        <v>28</v>
      </c>
    </row>
    <row r="61" spans="1:9" x14ac:dyDescent="0.3">
      <c r="A61" s="8">
        <f>IF(B61&lt;&gt;"",ROWS($B$6:B61),"")</f>
        <v>56</v>
      </c>
      <c r="B61" s="1" t="s">
        <v>517</v>
      </c>
      <c r="C61" s="1" t="s">
        <v>518</v>
      </c>
      <c r="D61" s="1" t="s">
        <v>519</v>
      </c>
      <c r="E61" s="21">
        <v>370</v>
      </c>
      <c r="F61" s="9">
        <v>111</v>
      </c>
      <c r="G61" s="9">
        <v>1</v>
      </c>
      <c r="H61" s="47">
        <v>44807</v>
      </c>
      <c r="I61" s="11" t="s">
        <v>431</v>
      </c>
    </row>
    <row r="62" spans="1:9" x14ac:dyDescent="0.3">
      <c r="A62" s="8">
        <f>IF(B62&lt;&gt;"",ROWS($B$6:B62),"")</f>
        <v>57</v>
      </c>
      <c r="B62" s="1" t="s">
        <v>970</v>
      </c>
      <c r="C62" s="1" t="s">
        <v>475</v>
      </c>
      <c r="D62" s="1" t="s">
        <v>166</v>
      </c>
      <c r="E62" s="21">
        <v>360</v>
      </c>
      <c r="F62" s="9">
        <v>90</v>
      </c>
      <c r="G62" s="9">
        <v>1</v>
      </c>
      <c r="H62" s="47">
        <v>45583</v>
      </c>
      <c r="I62" s="11" t="s">
        <v>28</v>
      </c>
    </row>
    <row r="63" spans="1:9" x14ac:dyDescent="0.3">
      <c r="A63" s="8">
        <f>IF(B63&lt;&gt;"",ROWS($B$6:B63),"")</f>
        <v>58</v>
      </c>
      <c r="B63" s="1" t="s">
        <v>1023</v>
      </c>
      <c r="C63" s="1" t="s">
        <v>646</v>
      </c>
      <c r="D63" s="1" t="s">
        <v>140</v>
      </c>
      <c r="E63" s="21">
        <v>326</v>
      </c>
      <c r="F63" s="9">
        <v>113</v>
      </c>
      <c r="G63" s="9" t="s">
        <v>42</v>
      </c>
      <c r="H63" s="47">
        <v>45401</v>
      </c>
      <c r="I63" s="11" t="s">
        <v>141</v>
      </c>
    </row>
    <row r="64" spans="1:9" x14ac:dyDescent="0.3">
      <c r="A64" s="8">
        <f>IF(B64&lt;&gt;"",ROWS($B$6:B64),"")</f>
        <v>59</v>
      </c>
      <c r="B64" s="1" t="s">
        <v>987</v>
      </c>
      <c r="C64" s="1" t="s">
        <v>427</v>
      </c>
      <c r="D64" s="1" t="s">
        <v>428</v>
      </c>
      <c r="E64" s="21">
        <v>316.8</v>
      </c>
      <c r="F64" s="9">
        <v>58</v>
      </c>
      <c r="G64" s="9">
        <v>5</v>
      </c>
      <c r="H64" s="47">
        <v>45740</v>
      </c>
      <c r="I64" s="11" t="s">
        <v>59</v>
      </c>
    </row>
    <row r="65" spans="1:9" x14ac:dyDescent="0.3">
      <c r="A65" s="8">
        <f>IF(B65&lt;&gt;"",ROWS($B$6:B65),"")</f>
        <v>60</v>
      </c>
      <c r="B65" s="1" t="s">
        <v>631</v>
      </c>
      <c r="C65" s="1" t="s">
        <v>632</v>
      </c>
      <c r="D65" s="1" t="s">
        <v>633</v>
      </c>
      <c r="E65" s="21">
        <v>314</v>
      </c>
      <c r="F65" s="9">
        <v>72</v>
      </c>
      <c r="G65" s="9">
        <v>1</v>
      </c>
      <c r="H65" s="47">
        <v>44302</v>
      </c>
      <c r="I65" s="11" t="s">
        <v>431</v>
      </c>
    </row>
    <row r="66" spans="1:9" x14ac:dyDescent="0.3">
      <c r="A66" s="8">
        <f>IF(B66&lt;&gt;"",ROWS($B$6:B66),"")</f>
        <v>61</v>
      </c>
      <c r="B66" s="1" t="s">
        <v>991</v>
      </c>
      <c r="C66" s="1" t="s">
        <v>607</v>
      </c>
      <c r="D66" s="1" t="s">
        <v>608</v>
      </c>
      <c r="E66" s="21">
        <v>284.60000000000002</v>
      </c>
      <c r="F66" s="9">
        <v>47</v>
      </c>
      <c r="G66" s="9">
        <v>3</v>
      </c>
      <c r="H66" s="47">
        <v>45740</v>
      </c>
      <c r="I66" s="11" t="s">
        <v>59</v>
      </c>
    </row>
    <row r="67" spans="1:9" x14ac:dyDescent="0.3">
      <c r="A67" s="8">
        <f>IF(B67&lt;&gt;"",ROWS($B$6:B67),"")</f>
        <v>62</v>
      </c>
      <c r="B67" s="1" t="s">
        <v>999</v>
      </c>
      <c r="C67" s="1" t="s">
        <v>644</v>
      </c>
      <c r="D67" s="1" t="s">
        <v>69</v>
      </c>
      <c r="E67" s="21">
        <v>255.65</v>
      </c>
      <c r="F67" s="9">
        <v>44</v>
      </c>
      <c r="G67" s="9">
        <v>7</v>
      </c>
      <c r="H67" s="47">
        <v>45740</v>
      </c>
      <c r="I67" s="11" t="s">
        <v>59</v>
      </c>
    </row>
    <row r="68" spans="1:9" x14ac:dyDescent="0.3">
      <c r="A68" s="8">
        <f>IF(B68&lt;&gt;"",ROWS($B$6:B68),"")</f>
        <v>63</v>
      </c>
      <c r="B68" s="1" t="s">
        <v>954</v>
      </c>
      <c r="C68" s="1" t="s">
        <v>86</v>
      </c>
      <c r="D68" s="1" t="s">
        <v>87</v>
      </c>
      <c r="E68" s="21">
        <v>237</v>
      </c>
      <c r="F68" s="9">
        <v>41</v>
      </c>
      <c r="G68" s="9">
        <v>3</v>
      </c>
      <c r="H68" s="47">
        <v>45702</v>
      </c>
      <c r="I68" s="11" t="s">
        <v>52</v>
      </c>
    </row>
    <row r="69" spans="1:9" x14ac:dyDescent="0.3">
      <c r="A69" s="8">
        <f>IF(B69&lt;&gt;"",ROWS($B$6:B69),"")</f>
        <v>64</v>
      </c>
      <c r="B69" s="1" t="s">
        <v>1000</v>
      </c>
      <c r="C69" s="1" t="s">
        <v>641</v>
      </c>
      <c r="D69" s="1" t="s">
        <v>642</v>
      </c>
      <c r="E69" s="21">
        <v>223.5</v>
      </c>
      <c r="F69" s="9">
        <v>34</v>
      </c>
      <c r="G69" s="9">
        <v>6</v>
      </c>
      <c r="H69" s="47">
        <v>45740</v>
      </c>
      <c r="I69" s="11" t="s">
        <v>59</v>
      </c>
    </row>
    <row r="70" spans="1:9" x14ac:dyDescent="0.3">
      <c r="A70" s="8">
        <f>IF(B70&lt;&gt;"",ROWS($B$6:B70),"")</f>
        <v>65</v>
      </c>
      <c r="B70" s="1" t="s">
        <v>1001</v>
      </c>
      <c r="C70" s="1" t="s">
        <v>599</v>
      </c>
      <c r="D70" s="1" t="s">
        <v>161</v>
      </c>
      <c r="E70" s="21">
        <v>200.9</v>
      </c>
      <c r="F70" s="9">
        <v>34</v>
      </c>
      <c r="G70" s="9">
        <v>3</v>
      </c>
      <c r="H70" s="47">
        <v>45740</v>
      </c>
      <c r="I70" s="11" t="s">
        <v>59</v>
      </c>
    </row>
    <row r="71" spans="1:9" x14ac:dyDescent="0.3">
      <c r="A71" s="8">
        <f>IF(B71&lt;&gt;"",ROWS($B$6:B71),"")</f>
        <v>66</v>
      </c>
      <c r="B71" s="1" t="s">
        <v>681</v>
      </c>
      <c r="C71" s="1" t="s">
        <v>681</v>
      </c>
      <c r="D71" s="1" t="s">
        <v>682</v>
      </c>
      <c r="E71" s="21">
        <v>192.5</v>
      </c>
      <c r="F71" s="9">
        <v>29</v>
      </c>
      <c r="G71" s="9">
        <v>4</v>
      </c>
      <c r="H71" s="47">
        <v>45740</v>
      </c>
      <c r="I71" s="11" t="s">
        <v>59</v>
      </c>
    </row>
    <row r="72" spans="1:9" x14ac:dyDescent="0.3">
      <c r="A72" s="8">
        <f>IF(B72&lt;&gt;"",ROWS($B$6:B72),"")</f>
        <v>67</v>
      </c>
      <c r="B72" s="1" t="s">
        <v>750</v>
      </c>
      <c r="C72" s="1" t="s">
        <v>751</v>
      </c>
      <c r="D72" s="1" t="s">
        <v>478</v>
      </c>
      <c r="E72" s="21">
        <v>174.4</v>
      </c>
      <c r="F72" s="9">
        <v>30</v>
      </c>
      <c r="G72" s="9">
        <v>5</v>
      </c>
      <c r="H72" s="47">
        <v>45740</v>
      </c>
      <c r="I72" s="11" t="s">
        <v>59</v>
      </c>
    </row>
    <row r="73" spans="1:9" x14ac:dyDescent="0.3">
      <c r="A73" s="8">
        <f>IF(B73&lt;&gt;"",ROWS($B$6:B73),"")</f>
        <v>68</v>
      </c>
      <c r="B73" s="1" t="s">
        <v>931</v>
      </c>
      <c r="C73" s="1" t="s">
        <v>211</v>
      </c>
      <c r="D73" s="1" t="s">
        <v>99</v>
      </c>
      <c r="E73" s="21">
        <v>152</v>
      </c>
      <c r="F73" s="9">
        <v>32</v>
      </c>
      <c r="G73" s="9">
        <v>3</v>
      </c>
      <c r="H73" s="47">
        <v>45688</v>
      </c>
      <c r="I73" s="11" t="s">
        <v>104</v>
      </c>
    </row>
    <row r="74" spans="1:9" x14ac:dyDescent="0.3">
      <c r="A74" s="8">
        <f>IF(B74&lt;&gt;"",ROWS($B$6:B74),"")</f>
        <v>69</v>
      </c>
      <c r="B74" s="1" t="s">
        <v>984</v>
      </c>
      <c r="C74" s="1" t="s">
        <v>326</v>
      </c>
      <c r="D74" s="1" t="s">
        <v>84</v>
      </c>
      <c r="E74" s="21">
        <v>128.19999999999999</v>
      </c>
      <c r="F74" s="9">
        <v>17</v>
      </c>
      <c r="G74" s="9">
        <v>2</v>
      </c>
      <c r="H74" s="47">
        <v>45730</v>
      </c>
      <c r="I74" s="11" t="s">
        <v>28</v>
      </c>
    </row>
    <row r="75" spans="1:9" x14ac:dyDescent="0.3">
      <c r="A75" s="8">
        <f>IF(B75&lt;&gt;"",ROWS($B$6:B75),"")</f>
        <v>70</v>
      </c>
      <c r="B75" s="1" t="s">
        <v>1024</v>
      </c>
      <c r="C75" s="1" t="s">
        <v>865</v>
      </c>
      <c r="D75" s="1" t="s">
        <v>31</v>
      </c>
      <c r="E75" s="21">
        <v>110.1</v>
      </c>
      <c r="F75" s="9">
        <v>18</v>
      </c>
      <c r="G75" s="9">
        <v>1</v>
      </c>
      <c r="H75" s="47">
        <v>45478</v>
      </c>
      <c r="I75" s="11" t="s">
        <v>52</v>
      </c>
    </row>
    <row r="76" spans="1:9" x14ac:dyDescent="0.3">
      <c r="A76" s="8">
        <f>IF(B76&lt;&gt;"",ROWS($B$6:B76),"")</f>
        <v>71</v>
      </c>
      <c r="B76" s="1" t="s">
        <v>1009</v>
      </c>
      <c r="C76" s="1" t="s">
        <v>858</v>
      </c>
      <c r="D76" s="1" t="s">
        <v>512</v>
      </c>
      <c r="E76" s="21">
        <v>102</v>
      </c>
      <c r="F76" s="9">
        <v>18</v>
      </c>
      <c r="G76" s="9">
        <v>2</v>
      </c>
      <c r="H76" s="47">
        <v>45740</v>
      </c>
      <c r="I76" s="11" t="s">
        <v>59</v>
      </c>
    </row>
    <row r="77" spans="1:9" x14ac:dyDescent="0.3">
      <c r="A77" s="8">
        <f>IF(B77&lt;&gt;"",ROWS($B$6:B77),"")</f>
        <v>72</v>
      </c>
      <c r="B77" s="1" t="s">
        <v>729</v>
      </c>
      <c r="C77" s="1" t="s">
        <v>730</v>
      </c>
      <c r="D77" s="1" t="s">
        <v>161</v>
      </c>
      <c r="E77" s="21">
        <v>95</v>
      </c>
      <c r="F77" s="9">
        <v>19</v>
      </c>
      <c r="G77" s="9">
        <v>1</v>
      </c>
      <c r="H77" s="47">
        <v>45371</v>
      </c>
      <c r="I77" s="11" t="s">
        <v>431</v>
      </c>
    </row>
    <row r="78" spans="1:9" x14ac:dyDescent="0.3">
      <c r="A78" s="8">
        <f>IF(B78&lt;&gt;"",ROWS($B$6:B78),"")</f>
        <v>73</v>
      </c>
      <c r="B78" s="1" t="s">
        <v>777</v>
      </c>
      <c r="C78" s="1" t="s">
        <v>778</v>
      </c>
      <c r="D78" s="1" t="s">
        <v>779</v>
      </c>
      <c r="E78" s="21">
        <v>83.93</v>
      </c>
      <c r="F78" s="9">
        <v>11</v>
      </c>
      <c r="G78" s="9">
        <v>1</v>
      </c>
      <c r="H78" s="47">
        <v>45513</v>
      </c>
      <c r="I78" s="11" t="s">
        <v>28</v>
      </c>
    </row>
    <row r="79" spans="1:9" x14ac:dyDescent="0.3">
      <c r="A79" s="8">
        <f>IF(B79&lt;&gt;"",ROWS($B$6:B79),"")</f>
        <v>74</v>
      </c>
      <c r="B79" s="1" t="s">
        <v>1006</v>
      </c>
      <c r="C79" s="1" t="s">
        <v>804</v>
      </c>
      <c r="D79" s="1" t="s">
        <v>805</v>
      </c>
      <c r="E79" s="21">
        <v>49.2</v>
      </c>
      <c r="F79" s="9">
        <v>8</v>
      </c>
      <c r="G79" s="9">
        <v>1</v>
      </c>
      <c r="H79" s="47">
        <v>45740</v>
      </c>
      <c r="I79" s="11" t="s">
        <v>59</v>
      </c>
    </row>
    <row r="80" spans="1:9" x14ac:dyDescent="0.3">
      <c r="A80" s="8">
        <f>IF(B80&lt;&gt;"",ROWS($B$6:B80),"")</f>
        <v>75</v>
      </c>
      <c r="B80" s="1" t="s">
        <v>986</v>
      </c>
      <c r="C80" s="1" t="s">
        <v>391</v>
      </c>
      <c r="D80" s="1" t="s">
        <v>31</v>
      </c>
      <c r="E80" s="21">
        <v>28</v>
      </c>
      <c r="F80" s="9">
        <v>6</v>
      </c>
      <c r="G80" s="9">
        <v>3</v>
      </c>
      <c r="H80" s="47">
        <v>45723</v>
      </c>
      <c r="I80" s="11" t="s">
        <v>947</v>
      </c>
    </row>
    <row r="81" spans="1:9" x14ac:dyDescent="0.3">
      <c r="A81" s="8">
        <f>IF(B81&lt;&gt;"",ROWS($B$6:B81),"")</f>
        <v>76</v>
      </c>
      <c r="B81" s="1" t="s">
        <v>821</v>
      </c>
      <c r="C81" s="1" t="s">
        <v>822</v>
      </c>
      <c r="D81" s="1" t="s">
        <v>161</v>
      </c>
      <c r="E81" s="21">
        <v>17.399999999999999</v>
      </c>
      <c r="F81" s="9">
        <v>3</v>
      </c>
      <c r="G81" s="9">
        <v>1</v>
      </c>
      <c r="H81" s="47">
        <v>45740</v>
      </c>
      <c r="I81" s="11" t="s">
        <v>59</v>
      </c>
    </row>
    <row r="82" spans="1:9" x14ac:dyDescent="0.3">
      <c r="A82" s="8">
        <f>IF(B82&lt;&gt;"",ROWS($B$6:B82),"")</f>
        <v>77</v>
      </c>
      <c r="B82" s="1" t="s">
        <v>1004</v>
      </c>
      <c r="C82" s="1" t="s">
        <v>555</v>
      </c>
      <c r="D82" s="1" t="s">
        <v>31</v>
      </c>
      <c r="E82" s="21">
        <v>15.99</v>
      </c>
      <c r="F82" s="9">
        <v>3</v>
      </c>
      <c r="G82" s="9">
        <v>1</v>
      </c>
      <c r="H82" s="47">
        <v>45359</v>
      </c>
      <c r="I82" s="11" t="s">
        <v>947</v>
      </c>
    </row>
    <row r="83" spans="1:9" x14ac:dyDescent="0.3">
      <c r="A83" s="8">
        <f>IF(B83&lt;&gt;"",ROWS($B$6:B83),"")</f>
        <v>78</v>
      </c>
      <c r="B83" s="1" t="s">
        <v>902</v>
      </c>
      <c r="C83" s="1" t="s">
        <v>903</v>
      </c>
      <c r="D83" s="1" t="s">
        <v>904</v>
      </c>
      <c r="E83" s="21">
        <v>8.6999999999999993</v>
      </c>
      <c r="F83" s="9">
        <v>2</v>
      </c>
      <c r="G83" s="9">
        <v>1</v>
      </c>
      <c r="H83" s="47">
        <v>45744</v>
      </c>
      <c r="I83" s="11" t="s">
        <v>59</v>
      </c>
    </row>
    <row r="84" spans="1:9" x14ac:dyDescent="0.3">
      <c r="A84" s="8">
        <f>IF(B84&lt;&gt;"",ROWS($B$6:B84),"")</f>
        <v>79</v>
      </c>
      <c r="B84" s="1" t="s">
        <v>888</v>
      </c>
      <c r="C84" s="1" t="s">
        <v>889</v>
      </c>
      <c r="D84" s="1" t="s">
        <v>741</v>
      </c>
      <c r="E84" s="21">
        <v>8.5</v>
      </c>
      <c r="F84" s="9">
        <v>2</v>
      </c>
      <c r="G84" s="9">
        <v>1</v>
      </c>
      <c r="H84" s="47">
        <v>45740</v>
      </c>
      <c r="I84" s="11" t="s">
        <v>59</v>
      </c>
    </row>
    <row r="85" spans="1:9" x14ac:dyDescent="0.3">
      <c r="E85" s="19">
        <f>SUBTOTAL(109,Table3_Balandis[Pajamos])</f>
        <v>1976910.5199999991</v>
      </c>
      <c r="F85" s="12">
        <f>SUBTOTAL(109,Table3_Balandis[Žiūrovų skaičius])</f>
        <v>312047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5"/>
  <sheetViews>
    <sheetView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17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1025</v>
      </c>
      <c r="C6" s="1" t="s">
        <v>40</v>
      </c>
      <c r="D6" s="1" t="s">
        <v>31</v>
      </c>
      <c r="E6" s="21">
        <v>226801.64</v>
      </c>
      <c r="F6" s="9">
        <v>39927</v>
      </c>
      <c r="G6" s="9">
        <v>31</v>
      </c>
      <c r="H6" s="47">
        <v>45800</v>
      </c>
      <c r="I6" s="11" t="s">
        <v>35</v>
      </c>
    </row>
    <row r="7" spans="1:9" x14ac:dyDescent="0.3">
      <c r="A7" s="8">
        <f>IF(B7&lt;&gt;"",ROWS($B$6:B7),"")</f>
        <v>2</v>
      </c>
      <c r="B7" s="1" t="s">
        <v>1010</v>
      </c>
      <c r="C7" s="1" t="s">
        <v>30</v>
      </c>
      <c r="D7" s="1" t="s">
        <v>31</v>
      </c>
      <c r="E7" s="21">
        <v>176782.09</v>
      </c>
      <c r="F7" s="9">
        <v>30052</v>
      </c>
      <c r="G7" s="9">
        <v>17</v>
      </c>
      <c r="H7" s="47">
        <v>45751</v>
      </c>
      <c r="I7" s="11" t="s">
        <v>32</v>
      </c>
    </row>
    <row r="8" spans="1:9" x14ac:dyDescent="0.3">
      <c r="A8" s="8">
        <f>IF(B8&lt;&gt;"",ROWS($B$6:B8),"")</f>
        <v>3</v>
      </c>
      <c r="B8" s="1" t="s">
        <v>114</v>
      </c>
      <c r="C8" s="1" t="s">
        <v>114</v>
      </c>
      <c r="D8" s="1" t="s">
        <v>31</v>
      </c>
      <c r="E8" s="21">
        <v>139899.70000000001</v>
      </c>
      <c r="F8" s="9">
        <v>18404</v>
      </c>
      <c r="G8" s="9">
        <v>20</v>
      </c>
      <c r="H8" s="47">
        <v>45779</v>
      </c>
      <c r="I8" s="11" t="s">
        <v>35</v>
      </c>
    </row>
    <row r="9" spans="1:9" x14ac:dyDescent="0.3">
      <c r="A9" s="8">
        <f>IF(B9&lt;&gt;"",ROWS($B$6:B9),"")</f>
        <v>4</v>
      </c>
      <c r="B9" s="1" t="s">
        <v>1026</v>
      </c>
      <c r="C9" s="1" t="s">
        <v>81</v>
      </c>
      <c r="D9" s="1" t="s">
        <v>31</v>
      </c>
      <c r="E9" s="21">
        <v>127531.99</v>
      </c>
      <c r="F9" s="9">
        <v>17354</v>
      </c>
      <c r="G9" s="9">
        <v>23</v>
      </c>
      <c r="H9" s="47">
        <v>45800</v>
      </c>
      <c r="I9" s="11" t="s">
        <v>47</v>
      </c>
    </row>
    <row r="10" spans="1:9" x14ac:dyDescent="0.3">
      <c r="A10" s="8">
        <f>IF(B10&lt;&gt;"",ROWS($B$6:B10),"")</f>
        <v>5</v>
      </c>
      <c r="B10" s="1" t="s">
        <v>1027</v>
      </c>
      <c r="C10" s="1" t="s">
        <v>123</v>
      </c>
      <c r="D10" s="1" t="s">
        <v>31</v>
      </c>
      <c r="E10" s="21">
        <v>100356.58</v>
      </c>
      <c r="F10" s="9">
        <v>13829</v>
      </c>
      <c r="G10" s="9">
        <v>16</v>
      </c>
      <c r="H10" s="47">
        <v>45793</v>
      </c>
      <c r="I10" s="11" t="s">
        <v>32</v>
      </c>
    </row>
    <row r="11" spans="1:9" x14ac:dyDescent="0.3">
      <c r="A11" s="8">
        <f>IF(B11&lt;&gt;"",ROWS($B$6:B11),"")</f>
        <v>6</v>
      </c>
      <c r="B11" s="1" t="s">
        <v>978</v>
      </c>
      <c r="C11" s="1" t="s">
        <v>65</v>
      </c>
      <c r="D11" s="1" t="s">
        <v>66</v>
      </c>
      <c r="E11" s="21">
        <v>61226.080000000002</v>
      </c>
      <c r="F11" s="9">
        <v>10560</v>
      </c>
      <c r="G11" s="9">
        <v>18</v>
      </c>
      <c r="H11" s="47">
        <v>45744</v>
      </c>
      <c r="I11" s="11" t="s">
        <v>59</v>
      </c>
    </row>
    <row r="12" spans="1:9" x14ac:dyDescent="0.3">
      <c r="A12" s="8">
        <f>IF(B12&lt;&gt;"",ROWS($B$6:B12),"")</f>
        <v>7</v>
      </c>
      <c r="B12" s="1" t="s">
        <v>26</v>
      </c>
      <c r="C12" s="1" t="s">
        <v>26</v>
      </c>
      <c r="D12" s="1" t="s">
        <v>27</v>
      </c>
      <c r="E12" s="21">
        <v>49244.47</v>
      </c>
      <c r="F12" s="9">
        <v>7207</v>
      </c>
      <c r="G12" s="9">
        <v>18</v>
      </c>
      <c r="H12" s="47">
        <v>45681</v>
      </c>
      <c r="I12" s="11" t="s">
        <v>28</v>
      </c>
    </row>
    <row r="13" spans="1:9" x14ac:dyDescent="0.3">
      <c r="A13" s="8">
        <f>IF(B13&lt;&gt;"",ROWS($B$6:B13),"")</f>
        <v>8</v>
      </c>
      <c r="B13" s="1" t="s">
        <v>172</v>
      </c>
      <c r="C13" s="1" t="s">
        <v>173</v>
      </c>
      <c r="D13" s="1" t="s">
        <v>31</v>
      </c>
      <c r="E13" s="21">
        <v>43047.54</v>
      </c>
      <c r="F13" s="9">
        <v>6176</v>
      </c>
      <c r="G13" s="9">
        <v>13</v>
      </c>
      <c r="H13" s="47">
        <v>45772</v>
      </c>
      <c r="I13" s="11" t="s">
        <v>63</v>
      </c>
    </row>
    <row r="14" spans="1:9" x14ac:dyDescent="0.3">
      <c r="A14" s="8">
        <f>IF(B14&lt;&gt;"",ROWS($B$6:B14),"")</f>
        <v>9</v>
      </c>
      <c r="B14" s="1" t="s">
        <v>1012</v>
      </c>
      <c r="C14" s="1" t="s">
        <v>175</v>
      </c>
      <c r="D14" s="1" t="s">
        <v>31</v>
      </c>
      <c r="E14" s="21">
        <v>36920.79</v>
      </c>
      <c r="F14" s="9">
        <v>5338</v>
      </c>
      <c r="G14" s="9">
        <v>10</v>
      </c>
      <c r="H14" s="47">
        <v>45765</v>
      </c>
      <c r="I14" s="11" t="s">
        <v>32</v>
      </c>
    </row>
    <row r="15" spans="1:9" x14ac:dyDescent="0.3">
      <c r="A15" s="8">
        <f>IF(B15&lt;&gt;"",ROWS($B$6:B15),"")</f>
        <v>10</v>
      </c>
      <c r="B15" s="1" t="s">
        <v>255</v>
      </c>
      <c r="C15" s="1" t="s">
        <v>256</v>
      </c>
      <c r="D15" s="1" t="s">
        <v>31</v>
      </c>
      <c r="E15" s="21">
        <v>35581</v>
      </c>
      <c r="F15" s="9">
        <v>6811</v>
      </c>
      <c r="G15" s="9">
        <v>1</v>
      </c>
      <c r="H15" s="47">
        <v>45779</v>
      </c>
      <c r="I15" s="11" t="s">
        <v>147</v>
      </c>
    </row>
    <row r="16" spans="1:9" x14ac:dyDescent="0.3">
      <c r="A16" s="8">
        <f>IF(B16&lt;&gt;"",ROWS($B$6:B16),"")</f>
        <v>11</v>
      </c>
      <c r="B16" s="1" t="s">
        <v>1028</v>
      </c>
      <c r="C16" s="1" t="s">
        <v>258</v>
      </c>
      <c r="D16" s="1" t="s">
        <v>31</v>
      </c>
      <c r="E16" s="21">
        <v>35342.74</v>
      </c>
      <c r="F16" s="9">
        <v>5178</v>
      </c>
      <c r="G16" s="9">
        <v>14</v>
      </c>
      <c r="H16" s="47">
        <v>45786</v>
      </c>
      <c r="I16" s="11" t="s">
        <v>28</v>
      </c>
    </row>
    <row r="17" spans="1:9" x14ac:dyDescent="0.3">
      <c r="A17" s="8">
        <f>IF(B17&lt;&gt;"",ROWS($B$6:B17),"")</f>
        <v>12</v>
      </c>
      <c r="B17" s="1" t="s">
        <v>923</v>
      </c>
      <c r="C17" s="1" t="s">
        <v>91</v>
      </c>
      <c r="D17" s="1" t="s">
        <v>92</v>
      </c>
      <c r="E17" s="21">
        <v>30925.57</v>
      </c>
      <c r="F17" s="9">
        <v>4428</v>
      </c>
      <c r="G17" s="9">
        <v>12</v>
      </c>
      <c r="H17" s="47">
        <v>45688</v>
      </c>
      <c r="I17" s="11" t="s">
        <v>28</v>
      </c>
    </row>
    <row r="18" spans="1:9" x14ac:dyDescent="0.3">
      <c r="A18" s="8">
        <f>IF(B18&lt;&gt;"",ROWS($B$6:B18),"")</f>
        <v>13</v>
      </c>
      <c r="B18" s="1" t="s">
        <v>1029</v>
      </c>
      <c r="C18" s="1" t="s">
        <v>275</v>
      </c>
      <c r="D18" s="1" t="s">
        <v>119</v>
      </c>
      <c r="E18" s="21">
        <v>25974.14</v>
      </c>
      <c r="F18" s="9">
        <v>5000</v>
      </c>
      <c r="G18" s="9">
        <v>19</v>
      </c>
      <c r="H18" s="47">
        <v>45794</v>
      </c>
      <c r="I18" s="11" t="s">
        <v>28</v>
      </c>
    </row>
    <row r="19" spans="1:9" x14ac:dyDescent="0.3">
      <c r="A19" s="8">
        <f>IF(B19&lt;&gt;"",ROWS($B$6:B19),"")</f>
        <v>14</v>
      </c>
      <c r="B19" s="1" t="s">
        <v>1013</v>
      </c>
      <c r="C19" s="1" t="s">
        <v>207</v>
      </c>
      <c r="D19" s="1" t="s">
        <v>161</v>
      </c>
      <c r="E19" s="21">
        <v>23938.39</v>
      </c>
      <c r="F19" s="9">
        <v>4579</v>
      </c>
      <c r="G19" s="9">
        <v>18</v>
      </c>
      <c r="H19" s="47">
        <v>45765</v>
      </c>
      <c r="I19" s="11" t="s">
        <v>947</v>
      </c>
    </row>
    <row r="20" spans="1:9" x14ac:dyDescent="0.3">
      <c r="A20" s="8">
        <f>IF(B20&lt;&gt;"",ROWS($B$6:B20),"")</f>
        <v>15</v>
      </c>
      <c r="B20" s="1" t="s">
        <v>1030</v>
      </c>
      <c r="C20" s="1" t="s">
        <v>299</v>
      </c>
      <c r="D20" s="1" t="s">
        <v>161</v>
      </c>
      <c r="E20" s="21">
        <v>22405.08</v>
      </c>
      <c r="F20" s="9">
        <v>4329</v>
      </c>
      <c r="G20" s="9">
        <v>18</v>
      </c>
      <c r="H20" s="47">
        <v>45786</v>
      </c>
      <c r="I20" s="11" t="s">
        <v>300</v>
      </c>
    </row>
    <row r="21" spans="1:9" x14ac:dyDescent="0.3">
      <c r="A21" s="8">
        <f>IF(B21&lt;&gt;"",ROWS($B$6:B21),"")</f>
        <v>16</v>
      </c>
      <c r="B21" s="1" t="s">
        <v>1015</v>
      </c>
      <c r="C21" s="1" t="s">
        <v>240</v>
      </c>
      <c r="D21" s="1" t="s">
        <v>31</v>
      </c>
      <c r="E21" s="21">
        <v>17196.79</v>
      </c>
      <c r="F21" s="9">
        <v>2336</v>
      </c>
      <c r="G21" s="9">
        <v>15</v>
      </c>
      <c r="H21" s="47">
        <v>45772</v>
      </c>
      <c r="I21" s="11" t="s">
        <v>32</v>
      </c>
    </row>
    <row r="22" spans="1:9" x14ac:dyDescent="0.3">
      <c r="A22" s="8">
        <f>IF(B22&lt;&gt;"",ROWS($B$6:B22),"")</f>
        <v>17</v>
      </c>
      <c r="B22" s="1" t="s">
        <v>979</v>
      </c>
      <c r="C22" s="1" t="s">
        <v>979</v>
      </c>
      <c r="D22" s="1" t="s">
        <v>27</v>
      </c>
      <c r="E22" s="21">
        <v>15676.58</v>
      </c>
      <c r="F22" s="9">
        <v>2036</v>
      </c>
      <c r="G22" s="9">
        <v>12</v>
      </c>
      <c r="H22" s="47">
        <v>45740</v>
      </c>
      <c r="I22" s="11" t="s">
        <v>59</v>
      </c>
    </row>
    <row r="23" spans="1:9" x14ac:dyDescent="0.3">
      <c r="A23" s="8">
        <f>IF(B23&lt;&gt;"",ROWS($B$6:B23),"")</f>
        <v>18</v>
      </c>
      <c r="B23" s="1" t="s">
        <v>1031</v>
      </c>
      <c r="C23" s="1" t="s">
        <v>378</v>
      </c>
      <c r="D23" s="1" t="s">
        <v>31</v>
      </c>
      <c r="E23" s="21">
        <v>13519.96</v>
      </c>
      <c r="F23" s="9">
        <v>2145</v>
      </c>
      <c r="G23" s="9">
        <v>17</v>
      </c>
      <c r="H23" s="47">
        <v>45786</v>
      </c>
      <c r="I23" s="11" t="s">
        <v>28</v>
      </c>
    </row>
    <row r="24" spans="1:9" x14ac:dyDescent="0.3">
      <c r="A24" s="8">
        <f>IF(B24&lt;&gt;"",ROWS($B$6:B24),"")</f>
        <v>19</v>
      </c>
      <c r="B24" s="1" t="s">
        <v>410</v>
      </c>
      <c r="C24" s="1" t="s">
        <v>410</v>
      </c>
      <c r="D24" s="1" t="s">
        <v>27</v>
      </c>
      <c r="E24" s="21">
        <v>11119.953600000001</v>
      </c>
      <c r="F24" s="9">
        <v>1932</v>
      </c>
      <c r="G24" s="9">
        <v>20</v>
      </c>
      <c r="H24" s="47">
        <v>45779</v>
      </c>
      <c r="I24" s="11" t="s">
        <v>205</v>
      </c>
    </row>
    <row r="25" spans="1:9" x14ac:dyDescent="0.3">
      <c r="A25" s="8">
        <f>IF(B25&lt;&gt;"",ROWS($B$6:B25),"")</f>
        <v>20</v>
      </c>
      <c r="B25" s="1" t="s">
        <v>982</v>
      </c>
      <c r="C25" s="1" t="s">
        <v>154</v>
      </c>
      <c r="D25" s="1" t="s">
        <v>155</v>
      </c>
      <c r="E25" s="21">
        <v>10676.41</v>
      </c>
      <c r="F25" s="9">
        <v>2265</v>
      </c>
      <c r="G25" s="9">
        <v>9</v>
      </c>
      <c r="H25" s="47">
        <v>45744</v>
      </c>
      <c r="I25" s="11" t="s">
        <v>28</v>
      </c>
    </row>
    <row r="26" spans="1:9" x14ac:dyDescent="0.3">
      <c r="A26" s="8">
        <f>IF(B26&lt;&gt;"",ROWS($B$6:B26),"")</f>
        <v>21</v>
      </c>
      <c r="B26" s="1" t="s">
        <v>368</v>
      </c>
      <c r="C26" s="1" t="s">
        <v>368</v>
      </c>
      <c r="D26" s="1" t="s">
        <v>27</v>
      </c>
      <c r="E26" s="21">
        <v>10011.540000000001</v>
      </c>
      <c r="F26" s="9">
        <v>2764</v>
      </c>
      <c r="G26" s="9">
        <v>21</v>
      </c>
      <c r="H26" s="47">
        <v>45793</v>
      </c>
      <c r="I26" s="11" t="s">
        <v>1032</v>
      </c>
    </row>
    <row r="27" spans="1:9" x14ac:dyDescent="0.3">
      <c r="A27" s="8">
        <f>IF(B27&lt;&gt;"",ROWS($B$6:B27),"")</f>
        <v>22</v>
      </c>
      <c r="B27" s="1" t="s">
        <v>1033</v>
      </c>
      <c r="C27" s="1" t="s">
        <v>409</v>
      </c>
      <c r="D27" s="1" t="s">
        <v>31</v>
      </c>
      <c r="E27" s="21">
        <v>9238.2199999999993</v>
      </c>
      <c r="F27" s="9">
        <v>1414</v>
      </c>
      <c r="G27" s="9">
        <v>17</v>
      </c>
      <c r="H27" s="47">
        <v>45786</v>
      </c>
      <c r="I27" s="11" t="s">
        <v>282</v>
      </c>
    </row>
    <row r="28" spans="1:9" x14ac:dyDescent="0.3">
      <c r="A28" s="8">
        <f>IF(B28&lt;&gt;"",ROWS($B$6:B28),"")</f>
        <v>23</v>
      </c>
      <c r="B28" s="1" t="s">
        <v>1016</v>
      </c>
      <c r="C28" s="1" t="s">
        <v>293</v>
      </c>
      <c r="D28" s="1" t="s">
        <v>294</v>
      </c>
      <c r="E28" s="21">
        <v>9028.32</v>
      </c>
      <c r="F28" s="9">
        <v>1603</v>
      </c>
      <c r="G28" s="9">
        <v>13</v>
      </c>
      <c r="H28" s="47">
        <v>45765</v>
      </c>
      <c r="I28" s="11" t="s">
        <v>135</v>
      </c>
    </row>
    <row r="29" spans="1:9" x14ac:dyDescent="0.3">
      <c r="A29" s="8">
        <f>IF(B29&lt;&gt;"",ROWS($B$6:B29),"")</f>
        <v>24</v>
      </c>
      <c r="B29" s="1" t="s">
        <v>1034</v>
      </c>
      <c r="C29" s="1" t="s">
        <v>273</v>
      </c>
      <c r="D29" s="1" t="s">
        <v>31</v>
      </c>
      <c r="E29" s="21">
        <v>7623.85</v>
      </c>
      <c r="F29" s="9">
        <v>1164</v>
      </c>
      <c r="G29" s="9">
        <v>15</v>
      </c>
      <c r="H29" s="47">
        <v>45807</v>
      </c>
      <c r="I29" s="11" t="s">
        <v>63</v>
      </c>
    </row>
    <row r="30" spans="1:9" x14ac:dyDescent="0.3">
      <c r="A30" s="8">
        <f>IF(B30&lt;&gt;"",ROWS($B$6:B30),"")</f>
        <v>25</v>
      </c>
      <c r="B30" s="1" t="s">
        <v>1035</v>
      </c>
      <c r="C30" s="1" t="s">
        <v>459</v>
      </c>
      <c r="D30" s="1" t="s">
        <v>460</v>
      </c>
      <c r="E30" s="21">
        <v>7072.33</v>
      </c>
      <c r="F30" s="9">
        <v>1072</v>
      </c>
      <c r="G30" s="9">
        <v>15</v>
      </c>
      <c r="H30" s="47">
        <v>45786</v>
      </c>
      <c r="I30" s="11" t="s">
        <v>135</v>
      </c>
    </row>
    <row r="31" spans="1:9" x14ac:dyDescent="0.3">
      <c r="A31" s="8">
        <f>IF(B31&lt;&gt;"",ROWS($B$6:B31),"")</f>
        <v>26</v>
      </c>
      <c r="B31" s="1" t="s">
        <v>1011</v>
      </c>
      <c r="C31" s="1" t="s">
        <v>209</v>
      </c>
      <c r="D31" s="1" t="s">
        <v>31</v>
      </c>
      <c r="E31" s="21">
        <v>6854.19</v>
      </c>
      <c r="F31" s="9">
        <v>958</v>
      </c>
      <c r="G31" s="9">
        <v>7</v>
      </c>
      <c r="H31" s="47">
        <v>45758</v>
      </c>
      <c r="I31" s="11" t="s">
        <v>35</v>
      </c>
    </row>
    <row r="32" spans="1:9" x14ac:dyDescent="0.3">
      <c r="A32" s="8">
        <f>IF(B32&lt;&gt;"",ROWS($B$6:B32),"")</f>
        <v>27</v>
      </c>
      <c r="B32" s="1" t="s">
        <v>1036</v>
      </c>
      <c r="C32" s="1" t="s">
        <v>225</v>
      </c>
      <c r="D32" s="1" t="s">
        <v>31</v>
      </c>
      <c r="E32" s="21">
        <v>6113.69</v>
      </c>
      <c r="F32" s="9">
        <v>912</v>
      </c>
      <c r="G32" s="9">
        <v>18</v>
      </c>
      <c r="H32" s="47">
        <v>45807</v>
      </c>
      <c r="I32" s="11" t="s">
        <v>52</v>
      </c>
    </row>
    <row r="33" spans="1:9" x14ac:dyDescent="0.3">
      <c r="A33" s="8">
        <f>IF(B33&lt;&gt;"",ROWS($B$6:B33),"")</f>
        <v>28</v>
      </c>
      <c r="B33" s="1" t="s">
        <v>1037</v>
      </c>
      <c r="C33" s="1" t="s">
        <v>248</v>
      </c>
      <c r="D33" s="1" t="s">
        <v>31</v>
      </c>
      <c r="E33" s="21">
        <v>6112.66</v>
      </c>
      <c r="F33" s="9">
        <v>822</v>
      </c>
      <c r="G33" s="9">
        <v>15</v>
      </c>
      <c r="H33" s="47">
        <v>45807</v>
      </c>
      <c r="I33" s="11" t="s">
        <v>104</v>
      </c>
    </row>
    <row r="34" spans="1:9" x14ac:dyDescent="0.3">
      <c r="A34" s="8">
        <f>IF(B34&lt;&gt;"",ROWS($B$6:B34),"")</f>
        <v>29</v>
      </c>
      <c r="B34" s="1" t="s">
        <v>452</v>
      </c>
      <c r="C34" s="1" t="s">
        <v>453</v>
      </c>
      <c r="D34" s="1" t="s">
        <v>423</v>
      </c>
      <c r="E34" s="21">
        <v>5299.5</v>
      </c>
      <c r="F34" s="9">
        <v>874</v>
      </c>
      <c r="G34" s="9" t="s">
        <v>42</v>
      </c>
      <c r="H34" s="47">
        <v>45793</v>
      </c>
      <c r="I34" s="11" t="s">
        <v>141</v>
      </c>
    </row>
    <row r="35" spans="1:9" x14ac:dyDescent="0.3">
      <c r="A35" s="8">
        <f>IF(B35&lt;&gt;"",ROWS($B$6:B35),"")</f>
        <v>30</v>
      </c>
      <c r="B35" s="1" t="s">
        <v>1038</v>
      </c>
      <c r="C35" s="1" t="s">
        <v>290</v>
      </c>
      <c r="D35" s="1" t="s">
        <v>291</v>
      </c>
      <c r="E35" s="21">
        <v>4596.26</v>
      </c>
      <c r="F35" s="9">
        <v>1025</v>
      </c>
      <c r="G35" s="9">
        <v>17</v>
      </c>
      <c r="H35" s="47">
        <v>45807</v>
      </c>
      <c r="I35" s="11" t="s">
        <v>104</v>
      </c>
    </row>
    <row r="36" spans="1:9" x14ac:dyDescent="0.3">
      <c r="A36" s="8">
        <f>IF(B36&lt;&gt;"",ROWS($B$6:B36),"")</f>
        <v>31</v>
      </c>
      <c r="B36" s="1" t="s">
        <v>1039</v>
      </c>
      <c r="C36" s="1" t="s">
        <v>550</v>
      </c>
      <c r="D36" s="1" t="s">
        <v>161</v>
      </c>
      <c r="E36" s="21">
        <v>4150.97</v>
      </c>
      <c r="F36" s="9">
        <v>672</v>
      </c>
      <c r="G36" s="9">
        <v>14</v>
      </c>
      <c r="H36" s="47">
        <v>45779</v>
      </c>
      <c r="I36" s="11" t="s">
        <v>104</v>
      </c>
    </row>
    <row r="37" spans="1:9" x14ac:dyDescent="0.3">
      <c r="A37" s="8">
        <f>IF(B37&lt;&gt;"",ROWS($B$6:B37),"")</f>
        <v>32</v>
      </c>
      <c r="B37" s="1" t="s">
        <v>1020</v>
      </c>
      <c r="C37" s="1" t="s">
        <v>418</v>
      </c>
      <c r="D37" s="1" t="s">
        <v>31</v>
      </c>
      <c r="E37" s="21">
        <v>3992.19</v>
      </c>
      <c r="F37" s="9">
        <v>676</v>
      </c>
      <c r="G37" s="9">
        <v>18</v>
      </c>
      <c r="H37" s="47">
        <v>45772</v>
      </c>
      <c r="I37" s="11" t="s">
        <v>104</v>
      </c>
    </row>
    <row r="38" spans="1:9" x14ac:dyDescent="0.3">
      <c r="A38" s="8">
        <f>IF(B38&lt;&gt;"",ROWS($B$6:B38),"")</f>
        <v>33</v>
      </c>
      <c r="B38" s="1" t="s">
        <v>1040</v>
      </c>
      <c r="C38" s="1" t="s">
        <v>585</v>
      </c>
      <c r="D38" s="1" t="s">
        <v>150</v>
      </c>
      <c r="E38" s="21">
        <v>3179.05</v>
      </c>
      <c r="F38" s="9">
        <v>478</v>
      </c>
      <c r="G38" s="9">
        <v>14</v>
      </c>
      <c r="H38" s="47">
        <v>45786</v>
      </c>
      <c r="I38" s="11" t="s">
        <v>104</v>
      </c>
    </row>
    <row r="39" spans="1:9" x14ac:dyDescent="0.3">
      <c r="A39" s="8">
        <f>IF(B39&lt;&gt;"",ROWS($B$6:B39),"")</f>
        <v>34</v>
      </c>
      <c r="B39" s="1" t="s">
        <v>995</v>
      </c>
      <c r="C39" s="1" t="s">
        <v>521</v>
      </c>
      <c r="D39" s="1" t="s">
        <v>31</v>
      </c>
      <c r="E39" s="21">
        <v>2243.98</v>
      </c>
      <c r="F39" s="9">
        <v>272</v>
      </c>
      <c r="G39" s="9">
        <v>2</v>
      </c>
      <c r="H39" s="47">
        <v>45744</v>
      </c>
      <c r="I39" s="11" t="s">
        <v>28</v>
      </c>
    </row>
    <row r="40" spans="1:9" x14ac:dyDescent="0.3">
      <c r="A40" s="8">
        <f>IF(B40&lt;&gt;"",ROWS($B$6:B40),"")</f>
        <v>35</v>
      </c>
      <c r="B40" s="1" t="s">
        <v>539</v>
      </c>
      <c r="C40" s="1" t="s">
        <v>540</v>
      </c>
      <c r="D40" s="1" t="s">
        <v>161</v>
      </c>
      <c r="E40" s="21">
        <v>2159</v>
      </c>
      <c r="F40" s="9">
        <v>470</v>
      </c>
      <c r="G40" s="9" t="s">
        <v>42</v>
      </c>
      <c r="H40" s="47">
        <v>45765</v>
      </c>
      <c r="I40" s="11" t="s">
        <v>141</v>
      </c>
    </row>
    <row r="41" spans="1:9" x14ac:dyDescent="0.3">
      <c r="A41" s="8">
        <f>IF(B41&lt;&gt;"",ROWS($B$6:B41),"")</f>
        <v>36</v>
      </c>
      <c r="B41" s="1" t="s">
        <v>1014</v>
      </c>
      <c r="C41" s="1" t="s">
        <v>286</v>
      </c>
      <c r="D41" s="1" t="s">
        <v>31</v>
      </c>
      <c r="E41" s="21">
        <v>1903.44</v>
      </c>
      <c r="F41" s="9">
        <v>363</v>
      </c>
      <c r="G41" s="9">
        <v>5</v>
      </c>
      <c r="H41" s="47">
        <v>45751</v>
      </c>
      <c r="I41" s="11" t="s">
        <v>52</v>
      </c>
    </row>
    <row r="42" spans="1:9" x14ac:dyDescent="0.3">
      <c r="A42" s="8">
        <f>IF(B42&lt;&gt;"",ROWS($B$6:B42),"")</f>
        <v>37</v>
      </c>
      <c r="B42" s="1" t="s">
        <v>381</v>
      </c>
      <c r="C42" s="1" t="s">
        <v>382</v>
      </c>
      <c r="D42" s="1" t="s">
        <v>383</v>
      </c>
      <c r="E42" s="21">
        <v>1758</v>
      </c>
      <c r="F42" s="9">
        <v>368</v>
      </c>
      <c r="G42" s="9">
        <v>2</v>
      </c>
      <c r="H42" s="47">
        <v>45688</v>
      </c>
      <c r="I42" s="11" t="s">
        <v>282</v>
      </c>
    </row>
    <row r="43" spans="1:9" x14ac:dyDescent="0.3">
      <c r="A43" s="8">
        <f>IF(B43&lt;&gt;"",ROWS($B$6:B43),"")</f>
        <v>38</v>
      </c>
      <c r="B43" s="1" t="s">
        <v>397</v>
      </c>
      <c r="C43" s="1" t="s">
        <v>397</v>
      </c>
      <c r="D43" s="1" t="s">
        <v>398</v>
      </c>
      <c r="E43" s="21">
        <v>1750.8</v>
      </c>
      <c r="F43" s="9">
        <v>299</v>
      </c>
      <c r="G43" s="9">
        <v>5</v>
      </c>
      <c r="H43" s="47">
        <v>45758</v>
      </c>
      <c r="I43" s="11" t="s">
        <v>399</v>
      </c>
    </row>
    <row r="44" spans="1:9" x14ac:dyDescent="0.3">
      <c r="A44" s="8">
        <f>IF(B44&lt;&gt;"",ROWS($B$6:B44),"")</f>
        <v>39</v>
      </c>
      <c r="B44" s="1" t="s">
        <v>1004</v>
      </c>
      <c r="C44" s="1" t="s">
        <v>555</v>
      </c>
      <c r="D44" s="1" t="s">
        <v>31</v>
      </c>
      <c r="E44" s="21">
        <v>1524.12</v>
      </c>
      <c r="F44" s="9">
        <v>390</v>
      </c>
      <c r="G44" s="9">
        <v>3</v>
      </c>
      <c r="H44" s="47">
        <v>45359</v>
      </c>
      <c r="I44" s="11" t="s">
        <v>947</v>
      </c>
    </row>
    <row r="45" spans="1:9" x14ac:dyDescent="0.3">
      <c r="A45" s="8">
        <f>IF(B45&lt;&gt;"",ROWS($B$6:B45),"")</f>
        <v>40</v>
      </c>
      <c r="B45" s="1" t="s">
        <v>429</v>
      </c>
      <c r="C45" s="1" t="s">
        <v>430</v>
      </c>
      <c r="D45" s="1" t="s">
        <v>69</v>
      </c>
      <c r="E45" s="21">
        <v>1514</v>
      </c>
      <c r="F45" s="9">
        <v>333</v>
      </c>
      <c r="G45" s="9">
        <v>1</v>
      </c>
      <c r="H45" s="47">
        <v>45592</v>
      </c>
      <c r="I45" s="11" t="s">
        <v>431</v>
      </c>
    </row>
    <row r="46" spans="1:9" x14ac:dyDescent="0.3">
      <c r="A46" s="8">
        <f>IF(B46&lt;&gt;"",ROWS($B$6:B46),"")</f>
        <v>41</v>
      </c>
      <c r="B46" s="1" t="s">
        <v>988</v>
      </c>
      <c r="C46" s="1" t="s">
        <v>435</v>
      </c>
      <c r="D46" s="1" t="s">
        <v>383</v>
      </c>
      <c r="E46" s="21">
        <v>1398.3499999999979</v>
      </c>
      <c r="F46" s="9">
        <v>173</v>
      </c>
      <c r="G46" s="9">
        <v>3</v>
      </c>
      <c r="H46" s="47">
        <v>45740</v>
      </c>
      <c r="I46" s="11" t="s">
        <v>59</v>
      </c>
    </row>
    <row r="47" spans="1:9" x14ac:dyDescent="0.3">
      <c r="A47" s="8">
        <f>IF(B47&lt;&gt;"",ROWS($B$6:B47),"")</f>
        <v>42</v>
      </c>
      <c r="B47" s="1" t="s">
        <v>968</v>
      </c>
      <c r="C47" s="1" t="s">
        <v>464</v>
      </c>
      <c r="D47" s="1" t="s">
        <v>465</v>
      </c>
      <c r="E47" s="21">
        <v>1371</v>
      </c>
      <c r="F47" s="9">
        <v>311</v>
      </c>
      <c r="G47" s="9">
        <v>2</v>
      </c>
      <c r="H47" s="47">
        <v>45712</v>
      </c>
      <c r="I47" s="11" t="s">
        <v>369</v>
      </c>
    </row>
    <row r="48" spans="1:9" x14ac:dyDescent="0.3">
      <c r="A48" s="8">
        <f>IF(B48&lt;&gt;"",ROWS($B$6:B48),"")</f>
        <v>43</v>
      </c>
      <c r="B48" s="1" t="s">
        <v>679</v>
      </c>
      <c r="C48" s="1" t="s">
        <v>680</v>
      </c>
      <c r="D48" s="1" t="s">
        <v>31</v>
      </c>
      <c r="E48" s="21">
        <v>1350</v>
      </c>
      <c r="F48" s="9">
        <v>450</v>
      </c>
      <c r="G48" s="9" t="s">
        <v>42</v>
      </c>
      <c r="H48" s="47">
        <v>45597</v>
      </c>
      <c r="I48" s="11" t="s">
        <v>141</v>
      </c>
    </row>
    <row r="49" spans="1:9" x14ac:dyDescent="0.3">
      <c r="A49" s="8">
        <f>IF(B49&lt;&gt;"",ROWS($B$6:B49),"")</f>
        <v>44</v>
      </c>
      <c r="B49" s="1" t="s">
        <v>580</v>
      </c>
      <c r="C49" s="1" t="s">
        <v>580</v>
      </c>
      <c r="D49" s="1" t="s">
        <v>161</v>
      </c>
      <c r="E49" s="21">
        <v>1308.99</v>
      </c>
      <c r="F49" s="9">
        <v>342</v>
      </c>
      <c r="G49" s="9">
        <v>4</v>
      </c>
      <c r="H49" s="47">
        <v>45751</v>
      </c>
      <c r="I49" s="11" t="s">
        <v>300</v>
      </c>
    </row>
    <row r="50" spans="1:9" x14ac:dyDescent="0.3">
      <c r="A50" s="8">
        <f>IF(B50&lt;&gt;"",ROWS($B$6:B50),"")</f>
        <v>45</v>
      </c>
      <c r="B50" s="1" t="s">
        <v>962</v>
      </c>
      <c r="C50" s="1" t="s">
        <v>364</v>
      </c>
      <c r="D50" s="1" t="s">
        <v>69</v>
      </c>
      <c r="E50" s="21">
        <v>1179.2</v>
      </c>
      <c r="F50" s="9">
        <v>206</v>
      </c>
      <c r="G50" s="9">
        <v>2</v>
      </c>
      <c r="H50" s="47">
        <v>45709</v>
      </c>
      <c r="I50" s="11" t="s">
        <v>282</v>
      </c>
    </row>
    <row r="51" spans="1:9" x14ac:dyDescent="0.3">
      <c r="A51" s="8">
        <f>IF(B51&lt;&gt;"",ROWS($B$6:B51),"")</f>
        <v>46</v>
      </c>
      <c r="B51" s="1" t="s">
        <v>992</v>
      </c>
      <c r="C51" s="1" t="s">
        <v>527</v>
      </c>
      <c r="D51" s="1" t="s">
        <v>161</v>
      </c>
      <c r="E51" s="21">
        <v>1142.21</v>
      </c>
      <c r="F51" s="9">
        <v>155</v>
      </c>
      <c r="G51" s="9">
        <v>3</v>
      </c>
      <c r="H51" s="47">
        <v>45740</v>
      </c>
      <c r="I51" s="11" t="s">
        <v>59</v>
      </c>
    </row>
    <row r="52" spans="1:9" x14ac:dyDescent="0.3">
      <c r="A52" s="8">
        <f>IF(B52&lt;&gt;"",ROWS($B$6:B52),"")</f>
        <v>47</v>
      </c>
      <c r="B52" s="1" t="s">
        <v>957</v>
      </c>
      <c r="C52" s="1" t="s">
        <v>160</v>
      </c>
      <c r="D52" s="1" t="s">
        <v>161</v>
      </c>
      <c r="E52" s="21">
        <v>1130.7</v>
      </c>
      <c r="F52" s="9">
        <v>222</v>
      </c>
      <c r="G52" s="9">
        <v>4</v>
      </c>
      <c r="H52" s="47">
        <v>45709</v>
      </c>
      <c r="I52" s="11" t="s">
        <v>104</v>
      </c>
    </row>
    <row r="53" spans="1:9" x14ac:dyDescent="0.3">
      <c r="A53" s="8">
        <f>IF(B53&lt;&gt;"",ROWS($B$6:B53),"")</f>
        <v>48</v>
      </c>
      <c r="B53" s="1" t="s">
        <v>583</v>
      </c>
      <c r="C53" s="1" t="s">
        <v>583</v>
      </c>
      <c r="D53" s="1" t="s">
        <v>27</v>
      </c>
      <c r="E53" s="21">
        <v>1051.92</v>
      </c>
      <c r="F53" s="9">
        <v>252</v>
      </c>
      <c r="G53" s="9">
        <v>4</v>
      </c>
      <c r="H53" s="47">
        <v>44659</v>
      </c>
      <c r="I53" s="11" t="s">
        <v>28</v>
      </c>
    </row>
    <row r="54" spans="1:9" x14ac:dyDescent="0.3">
      <c r="A54" s="8">
        <f>IF(B54&lt;&gt;"",ROWS($B$6:B54),"")</f>
        <v>49</v>
      </c>
      <c r="B54" s="1" t="s">
        <v>558</v>
      </c>
      <c r="C54" s="1" t="s">
        <v>559</v>
      </c>
      <c r="D54" s="1" t="s">
        <v>31</v>
      </c>
      <c r="E54" s="21">
        <v>937.64</v>
      </c>
      <c r="F54" s="9">
        <v>235</v>
      </c>
      <c r="G54" s="9">
        <v>7</v>
      </c>
      <c r="H54" s="47">
        <v>45758</v>
      </c>
      <c r="I54" s="11" t="s">
        <v>947</v>
      </c>
    </row>
    <row r="55" spans="1:9" x14ac:dyDescent="0.3">
      <c r="A55" s="8">
        <f>IF(B55&lt;&gt;"",ROWS($B$6:B55),"")</f>
        <v>50</v>
      </c>
      <c r="B55" s="1" t="s">
        <v>387</v>
      </c>
      <c r="C55" s="1" t="s">
        <v>387</v>
      </c>
      <c r="D55" s="1" t="s">
        <v>31</v>
      </c>
      <c r="E55" s="21">
        <v>849.96</v>
      </c>
      <c r="F55" s="9">
        <v>122</v>
      </c>
      <c r="G55" s="9">
        <v>5</v>
      </c>
      <c r="H55" s="47">
        <v>45765</v>
      </c>
      <c r="I55" s="11" t="s">
        <v>52</v>
      </c>
    </row>
    <row r="56" spans="1:9" x14ac:dyDescent="0.3">
      <c r="A56" s="8">
        <f>IF(B56&lt;&gt;"",ROWS($B$6:B56),"")</f>
        <v>51</v>
      </c>
      <c r="B56" s="1" t="s">
        <v>581</v>
      </c>
      <c r="C56" s="1" t="s">
        <v>582</v>
      </c>
      <c r="D56" s="1" t="s">
        <v>119</v>
      </c>
      <c r="E56" s="21">
        <v>781</v>
      </c>
      <c r="F56" s="9">
        <v>174</v>
      </c>
      <c r="G56" s="9" t="s">
        <v>42</v>
      </c>
      <c r="H56" s="47">
        <v>45772</v>
      </c>
      <c r="I56" s="11" t="s">
        <v>141</v>
      </c>
    </row>
    <row r="57" spans="1:9" x14ac:dyDescent="0.3">
      <c r="A57" s="8">
        <f>IF(B57&lt;&gt;"",ROWS($B$6:B57),"")</f>
        <v>52</v>
      </c>
      <c r="B57" s="1" t="s">
        <v>1001</v>
      </c>
      <c r="C57" s="1" t="s">
        <v>599</v>
      </c>
      <c r="D57" s="1" t="s">
        <v>161</v>
      </c>
      <c r="E57" s="21">
        <v>772.99999999999955</v>
      </c>
      <c r="F57" s="9">
        <v>182</v>
      </c>
      <c r="G57" s="9">
        <v>1</v>
      </c>
      <c r="H57" s="47">
        <v>45740</v>
      </c>
      <c r="I57" s="11" t="s">
        <v>59</v>
      </c>
    </row>
    <row r="58" spans="1:9" x14ac:dyDescent="0.3">
      <c r="A58" s="8">
        <f>IF(B58&lt;&gt;"",ROWS($B$6:B58),"")</f>
        <v>53</v>
      </c>
      <c r="B58" s="1" t="s">
        <v>911</v>
      </c>
      <c r="C58" s="1" t="s">
        <v>61</v>
      </c>
      <c r="D58" s="1" t="s">
        <v>62</v>
      </c>
      <c r="E58" s="21">
        <v>771.25</v>
      </c>
      <c r="F58" s="9">
        <v>176</v>
      </c>
      <c r="G58" s="9">
        <v>3</v>
      </c>
      <c r="H58" s="47">
        <v>45681</v>
      </c>
      <c r="I58" s="11" t="s">
        <v>63</v>
      </c>
    </row>
    <row r="59" spans="1:9" x14ac:dyDescent="0.3">
      <c r="A59" s="8">
        <f>IF(B59&lt;&gt;"",ROWS($B$6:B59),"")</f>
        <v>54</v>
      </c>
      <c r="B59" s="1" t="s">
        <v>536</v>
      </c>
      <c r="C59" s="1" t="s">
        <v>537</v>
      </c>
      <c r="D59" s="1" t="s">
        <v>538</v>
      </c>
      <c r="E59" s="21">
        <v>752.66</v>
      </c>
      <c r="F59" s="9">
        <v>86</v>
      </c>
      <c r="G59" s="9">
        <v>2</v>
      </c>
      <c r="H59" s="47">
        <v>45740</v>
      </c>
      <c r="I59" s="11" t="s">
        <v>59</v>
      </c>
    </row>
    <row r="60" spans="1:9" x14ac:dyDescent="0.3">
      <c r="A60" s="8">
        <f>IF(B60&lt;&gt;"",ROWS($B$6:B60),"")</f>
        <v>55</v>
      </c>
      <c r="B60" s="1" t="s">
        <v>671</v>
      </c>
      <c r="C60" s="1" t="s">
        <v>672</v>
      </c>
      <c r="D60" s="1" t="s">
        <v>673</v>
      </c>
      <c r="E60" s="21">
        <v>670.9</v>
      </c>
      <c r="F60" s="9">
        <v>197</v>
      </c>
      <c r="G60" s="9">
        <v>2</v>
      </c>
      <c r="H60" s="47">
        <v>45331</v>
      </c>
      <c r="I60" s="11" t="s">
        <v>28</v>
      </c>
    </row>
    <row r="61" spans="1:9" x14ac:dyDescent="0.3">
      <c r="A61" s="8">
        <f>IF(B61&lt;&gt;"",ROWS($B$6:B61),"")</f>
        <v>56</v>
      </c>
      <c r="B61" s="1" t="s">
        <v>948</v>
      </c>
      <c r="C61" s="1" t="s">
        <v>708</v>
      </c>
      <c r="D61" s="1" t="s">
        <v>69</v>
      </c>
      <c r="E61" s="21">
        <v>630</v>
      </c>
      <c r="F61" s="9">
        <v>105</v>
      </c>
      <c r="G61" s="9">
        <v>1</v>
      </c>
      <c r="H61" s="47">
        <v>45317</v>
      </c>
      <c r="I61" s="11" t="s">
        <v>282</v>
      </c>
    </row>
    <row r="62" spans="1:9" x14ac:dyDescent="0.3">
      <c r="A62" s="8">
        <f>IF(B62&lt;&gt;"",ROWS($B$6:B62),"")</f>
        <v>57</v>
      </c>
      <c r="B62" s="1" t="s">
        <v>488</v>
      </c>
      <c r="C62" s="1" t="s">
        <v>488</v>
      </c>
      <c r="D62" s="1" t="s">
        <v>27</v>
      </c>
      <c r="E62" s="21">
        <v>472.4</v>
      </c>
      <c r="F62" s="9">
        <v>64</v>
      </c>
      <c r="G62" s="9">
        <v>3</v>
      </c>
      <c r="H62" s="47">
        <v>45758</v>
      </c>
      <c r="I62" s="11" t="s">
        <v>59</v>
      </c>
    </row>
    <row r="63" spans="1:9" x14ac:dyDescent="0.3">
      <c r="A63" s="8">
        <f>IF(B63&lt;&gt;"",ROWS($B$6:B63),"")</f>
        <v>58</v>
      </c>
      <c r="B63" s="1" t="s">
        <v>1002</v>
      </c>
      <c r="C63" s="1" t="s">
        <v>480</v>
      </c>
      <c r="D63" s="1" t="s">
        <v>1003</v>
      </c>
      <c r="E63" s="21">
        <v>454.46</v>
      </c>
      <c r="F63" s="9">
        <v>124</v>
      </c>
      <c r="G63" s="9">
        <v>2</v>
      </c>
      <c r="H63" s="47">
        <v>45541</v>
      </c>
      <c r="I63" s="11" t="s">
        <v>104</v>
      </c>
    </row>
    <row r="64" spans="1:9" x14ac:dyDescent="0.3">
      <c r="A64" s="8">
        <f>IF(B64&lt;&gt;"",ROWS($B$6:B64),"")</f>
        <v>59</v>
      </c>
      <c r="B64" s="1" t="s">
        <v>517</v>
      </c>
      <c r="C64" s="1" t="s">
        <v>518</v>
      </c>
      <c r="D64" s="1" t="s">
        <v>519</v>
      </c>
      <c r="E64" s="21">
        <v>420</v>
      </c>
      <c r="F64" s="9">
        <v>68</v>
      </c>
      <c r="G64" s="9">
        <v>1</v>
      </c>
      <c r="H64" s="47">
        <v>44807</v>
      </c>
      <c r="I64" s="11" t="s">
        <v>431</v>
      </c>
    </row>
    <row r="65" spans="1:9" x14ac:dyDescent="0.3">
      <c r="A65" s="8">
        <f>IF(B65&lt;&gt;"",ROWS($B$6:B65),"")</f>
        <v>60</v>
      </c>
      <c r="B65" s="1" t="s">
        <v>811</v>
      </c>
      <c r="C65" s="1" t="s">
        <v>812</v>
      </c>
      <c r="D65" s="1" t="s">
        <v>473</v>
      </c>
      <c r="E65" s="21">
        <v>324</v>
      </c>
      <c r="F65" s="9">
        <v>77</v>
      </c>
      <c r="G65" s="9">
        <v>1</v>
      </c>
      <c r="H65" s="47">
        <v>44673</v>
      </c>
      <c r="I65" s="11" t="s">
        <v>282</v>
      </c>
    </row>
    <row r="66" spans="1:9" x14ac:dyDescent="0.3">
      <c r="A66" s="8">
        <f>IF(B66&lt;&gt;"",ROWS($B$6:B66),"")</f>
        <v>61</v>
      </c>
      <c r="B66" s="1" t="s">
        <v>668</v>
      </c>
      <c r="C66" s="1" t="s">
        <v>669</v>
      </c>
      <c r="D66" s="1" t="s">
        <v>670</v>
      </c>
      <c r="E66" s="21">
        <v>320</v>
      </c>
      <c r="F66" s="9">
        <v>80</v>
      </c>
      <c r="G66" s="9">
        <v>1</v>
      </c>
      <c r="H66" s="47">
        <v>45564</v>
      </c>
      <c r="I66" s="11" t="s">
        <v>431</v>
      </c>
    </row>
    <row r="67" spans="1:9" x14ac:dyDescent="0.3">
      <c r="A67" s="8">
        <f>IF(B67&lt;&gt;"",ROWS($B$6:B67),"")</f>
        <v>62</v>
      </c>
      <c r="B67" s="1" t="s">
        <v>970</v>
      </c>
      <c r="C67" s="1" t="s">
        <v>475</v>
      </c>
      <c r="D67" s="1" t="s">
        <v>166</v>
      </c>
      <c r="E67" s="21">
        <v>304</v>
      </c>
      <c r="F67" s="9">
        <v>76</v>
      </c>
      <c r="G67" s="9">
        <v>1</v>
      </c>
      <c r="H67" s="47">
        <v>45583</v>
      </c>
      <c r="I67" s="11" t="s">
        <v>28</v>
      </c>
    </row>
    <row r="68" spans="1:9" x14ac:dyDescent="0.3">
      <c r="A68" s="8">
        <f>IF(B68&lt;&gt;"",ROWS($B$6:B68),"")</f>
        <v>63</v>
      </c>
      <c r="B68" s="1" t="s">
        <v>731</v>
      </c>
      <c r="C68" s="1" t="s">
        <v>731</v>
      </c>
      <c r="D68" s="1" t="s">
        <v>27</v>
      </c>
      <c r="E68" s="21">
        <v>225</v>
      </c>
      <c r="F68" s="9">
        <v>50</v>
      </c>
      <c r="G68" s="9">
        <v>2</v>
      </c>
      <c r="H68" s="47">
        <v>44974</v>
      </c>
      <c r="I68" s="11" t="s">
        <v>28</v>
      </c>
    </row>
    <row r="69" spans="1:9" x14ac:dyDescent="0.3">
      <c r="A69" s="8">
        <f>IF(B69&lt;&gt;"",ROWS($B$6:B69),"")</f>
        <v>64</v>
      </c>
      <c r="B69" s="1" t="s">
        <v>1041</v>
      </c>
      <c r="C69" s="1" t="s">
        <v>563</v>
      </c>
      <c r="D69" s="1" t="s">
        <v>161</v>
      </c>
      <c r="E69" s="21">
        <v>221</v>
      </c>
      <c r="F69" s="9">
        <v>42</v>
      </c>
      <c r="G69" s="9" t="s">
        <v>42</v>
      </c>
      <c r="H69" s="47">
        <v>45618</v>
      </c>
      <c r="I69" s="11" t="s">
        <v>141</v>
      </c>
    </row>
    <row r="70" spans="1:9" x14ac:dyDescent="0.3">
      <c r="A70" s="8">
        <f>IF(B70&lt;&gt;"",ROWS($B$6:B70),"")</f>
        <v>65</v>
      </c>
      <c r="B70" s="1" t="s">
        <v>977</v>
      </c>
      <c r="C70" s="1" t="s">
        <v>129</v>
      </c>
      <c r="D70" s="1" t="s">
        <v>31</v>
      </c>
      <c r="E70" s="21">
        <v>201</v>
      </c>
      <c r="F70" s="9">
        <v>27</v>
      </c>
      <c r="G70" s="9">
        <v>1</v>
      </c>
      <c r="H70" s="47">
        <v>45723</v>
      </c>
      <c r="I70" s="11" t="s">
        <v>32</v>
      </c>
    </row>
    <row r="71" spans="1:9" x14ac:dyDescent="0.3">
      <c r="A71" s="8">
        <f>IF(B71&lt;&gt;"",ROWS($B$6:B71),"")</f>
        <v>66</v>
      </c>
      <c r="B71" s="1" t="s">
        <v>953</v>
      </c>
      <c r="C71" s="1" t="s">
        <v>743</v>
      </c>
      <c r="D71" s="1" t="s">
        <v>31</v>
      </c>
      <c r="E71" s="21">
        <v>200</v>
      </c>
      <c r="F71" s="9">
        <v>40</v>
      </c>
      <c r="G71" s="9">
        <v>1</v>
      </c>
      <c r="H71" s="47">
        <v>45401</v>
      </c>
      <c r="I71" s="11" t="s">
        <v>52</v>
      </c>
    </row>
    <row r="72" spans="1:9" x14ac:dyDescent="0.3">
      <c r="A72" s="8">
        <f>IF(B72&lt;&gt;"",ROWS($B$6:B72),"")</f>
        <v>67</v>
      </c>
      <c r="B72" s="1" t="s">
        <v>925</v>
      </c>
      <c r="C72" s="1" t="s">
        <v>448</v>
      </c>
      <c r="D72" s="1" t="s">
        <v>449</v>
      </c>
      <c r="E72" s="21">
        <v>181.5</v>
      </c>
      <c r="F72" s="9">
        <v>45</v>
      </c>
      <c r="G72" s="9">
        <v>1</v>
      </c>
      <c r="H72" s="47">
        <v>45660</v>
      </c>
      <c r="I72" s="11" t="s">
        <v>28</v>
      </c>
    </row>
    <row r="73" spans="1:9" x14ac:dyDescent="0.3">
      <c r="A73" s="8">
        <f>IF(B73&lt;&gt;"",ROWS($B$6:B73),"")</f>
        <v>68</v>
      </c>
      <c r="B73" s="1" t="s">
        <v>767</v>
      </c>
      <c r="C73" s="1" t="s">
        <v>768</v>
      </c>
      <c r="D73" s="1" t="s">
        <v>161</v>
      </c>
      <c r="E73" s="21">
        <v>181.5</v>
      </c>
      <c r="F73" s="9">
        <v>36</v>
      </c>
      <c r="G73" s="9">
        <v>1</v>
      </c>
      <c r="H73" s="47">
        <v>45254</v>
      </c>
      <c r="I73" s="11" t="s">
        <v>28</v>
      </c>
    </row>
    <row r="74" spans="1:9" x14ac:dyDescent="0.3">
      <c r="A74" s="8">
        <f>IF(B74&lt;&gt;"",ROWS($B$6:B74),"")</f>
        <v>69</v>
      </c>
      <c r="B74" s="1" t="s">
        <v>1000</v>
      </c>
      <c r="C74" s="1" t="s">
        <v>641</v>
      </c>
      <c r="D74" s="1" t="s">
        <v>642</v>
      </c>
      <c r="E74" s="21">
        <v>178.8</v>
      </c>
      <c r="F74" s="9">
        <v>31</v>
      </c>
      <c r="G74" s="9">
        <v>1</v>
      </c>
      <c r="H74" s="47">
        <v>45740</v>
      </c>
      <c r="I74" s="11" t="s">
        <v>59</v>
      </c>
    </row>
    <row r="75" spans="1:9" x14ac:dyDescent="0.3">
      <c r="A75" s="8">
        <f>IF(B75&lt;&gt;"",ROWS($B$6:B75),"")</f>
        <v>70</v>
      </c>
      <c r="B75" s="1" t="s">
        <v>990</v>
      </c>
      <c r="C75" s="1" t="s">
        <v>561</v>
      </c>
      <c r="D75" s="1" t="s">
        <v>140</v>
      </c>
      <c r="E75" s="21">
        <v>176.8</v>
      </c>
      <c r="F75" s="9">
        <v>34</v>
      </c>
      <c r="G75" s="9">
        <v>2</v>
      </c>
      <c r="H75" s="47">
        <v>45740</v>
      </c>
      <c r="I75" s="11" t="s">
        <v>59</v>
      </c>
    </row>
    <row r="76" spans="1:9" x14ac:dyDescent="0.3">
      <c r="A76" s="8">
        <f>IF(B76&lt;&gt;"",ROWS($B$6:B76),"")</f>
        <v>71</v>
      </c>
      <c r="B76" s="1" t="s">
        <v>930</v>
      </c>
      <c r="C76" s="1" t="s">
        <v>506</v>
      </c>
      <c r="D76" s="1" t="s">
        <v>507</v>
      </c>
      <c r="E76" s="21">
        <v>165</v>
      </c>
      <c r="F76" s="9">
        <v>33</v>
      </c>
      <c r="G76" s="9">
        <v>1</v>
      </c>
      <c r="H76" s="47">
        <v>45639</v>
      </c>
      <c r="I76" s="11" t="s">
        <v>59</v>
      </c>
    </row>
    <row r="77" spans="1:9" x14ac:dyDescent="0.3">
      <c r="A77" s="8">
        <f>IF(B77&lt;&gt;"",ROWS($B$6:B77),"")</f>
        <v>72</v>
      </c>
      <c r="B77" s="1" t="s">
        <v>1042</v>
      </c>
      <c r="C77" s="1" t="s">
        <v>737</v>
      </c>
      <c r="D77" s="1" t="s">
        <v>738</v>
      </c>
      <c r="E77" s="21">
        <v>148</v>
      </c>
      <c r="F77" s="9">
        <v>37</v>
      </c>
      <c r="G77" s="9">
        <v>1</v>
      </c>
      <c r="H77" s="47">
        <v>45379</v>
      </c>
      <c r="I77" s="11" t="s">
        <v>59</v>
      </c>
    </row>
    <row r="78" spans="1:9" x14ac:dyDescent="0.3">
      <c r="A78" s="8">
        <f>IF(B78&lt;&gt;"",ROWS($B$6:B78),"")</f>
        <v>73</v>
      </c>
      <c r="B78" s="1" t="s">
        <v>994</v>
      </c>
      <c r="C78" s="1" t="s">
        <v>601</v>
      </c>
      <c r="D78" s="1" t="s">
        <v>602</v>
      </c>
      <c r="E78" s="21">
        <v>140.94999999999999</v>
      </c>
      <c r="F78" s="9">
        <v>20</v>
      </c>
      <c r="G78" s="9">
        <v>2</v>
      </c>
      <c r="H78" s="47">
        <v>45740</v>
      </c>
      <c r="I78" s="11" t="s">
        <v>59</v>
      </c>
    </row>
    <row r="79" spans="1:9" x14ac:dyDescent="0.3">
      <c r="A79" s="8">
        <f>IF(B79&lt;&gt;"",ROWS($B$6:B79),"")</f>
        <v>74</v>
      </c>
      <c r="B79" s="1" t="s">
        <v>998</v>
      </c>
      <c r="C79" s="1" t="s">
        <v>628</v>
      </c>
      <c r="D79" s="1" t="s">
        <v>69</v>
      </c>
      <c r="E79" s="21">
        <v>139</v>
      </c>
      <c r="F79" s="9">
        <v>28</v>
      </c>
      <c r="G79" s="9">
        <v>1</v>
      </c>
      <c r="H79" s="47">
        <v>45740</v>
      </c>
      <c r="I79" s="11" t="s">
        <v>59</v>
      </c>
    </row>
    <row r="80" spans="1:9" x14ac:dyDescent="0.3">
      <c r="A80" s="8">
        <f>IF(B80&lt;&gt;"",ROWS($B$6:B80),"")</f>
        <v>75</v>
      </c>
      <c r="B80" s="1" t="s">
        <v>997</v>
      </c>
      <c r="C80" s="1" t="s">
        <v>587</v>
      </c>
      <c r="D80" s="1" t="s">
        <v>588</v>
      </c>
      <c r="E80" s="21">
        <v>108</v>
      </c>
      <c r="F80" s="9">
        <v>27</v>
      </c>
      <c r="G80" s="9">
        <v>2</v>
      </c>
      <c r="H80" s="47">
        <v>45740</v>
      </c>
      <c r="I80" s="11" t="s">
        <v>59</v>
      </c>
    </row>
    <row r="81" spans="1:9" x14ac:dyDescent="0.3">
      <c r="A81" s="8">
        <f>IF(B81&lt;&gt;"",ROWS($B$6:B81),"")</f>
        <v>76</v>
      </c>
      <c r="B81" s="1" t="s">
        <v>686</v>
      </c>
      <c r="C81" s="1" t="s">
        <v>687</v>
      </c>
      <c r="D81" s="1" t="s">
        <v>267</v>
      </c>
      <c r="E81" s="21">
        <v>96</v>
      </c>
      <c r="F81" s="9">
        <v>24</v>
      </c>
      <c r="G81" s="9">
        <v>1</v>
      </c>
      <c r="H81" s="47">
        <v>45214</v>
      </c>
      <c r="I81" s="11" t="s">
        <v>431</v>
      </c>
    </row>
    <row r="82" spans="1:9" x14ac:dyDescent="0.3">
      <c r="A82" s="8">
        <f>IF(B82&lt;&gt;"",ROWS($B$6:B82),"")</f>
        <v>77</v>
      </c>
      <c r="B82" s="1" t="s">
        <v>991</v>
      </c>
      <c r="C82" s="1" t="s">
        <v>607</v>
      </c>
      <c r="D82" s="1" t="s">
        <v>608</v>
      </c>
      <c r="E82" s="21">
        <v>92.399999999999636</v>
      </c>
      <c r="F82" s="9">
        <v>14</v>
      </c>
      <c r="G82" s="9">
        <v>1</v>
      </c>
      <c r="H82" s="47">
        <v>45740</v>
      </c>
      <c r="I82" s="11" t="s">
        <v>59</v>
      </c>
    </row>
    <row r="83" spans="1:9" x14ac:dyDescent="0.3">
      <c r="A83" s="8">
        <f>IF(B83&lt;&gt;"",ROWS($B$6:B83),"")</f>
        <v>78</v>
      </c>
      <c r="B83" s="1" t="s">
        <v>999</v>
      </c>
      <c r="C83" s="1" t="s">
        <v>644</v>
      </c>
      <c r="D83" s="1" t="s">
        <v>69</v>
      </c>
      <c r="E83" s="21">
        <v>89.43</v>
      </c>
      <c r="F83" s="9">
        <v>20</v>
      </c>
      <c r="G83" s="9">
        <v>1</v>
      </c>
      <c r="H83" s="47">
        <v>45740</v>
      </c>
      <c r="I83" s="11" t="s">
        <v>59</v>
      </c>
    </row>
    <row r="84" spans="1:9" x14ac:dyDescent="0.3">
      <c r="A84" s="8">
        <f>IF(B84&lt;&gt;"",ROWS($B$6:B84),"")</f>
        <v>79</v>
      </c>
      <c r="B84" s="1" t="s">
        <v>575</v>
      </c>
      <c r="C84" s="1" t="s">
        <v>575</v>
      </c>
      <c r="D84" s="1" t="s">
        <v>31</v>
      </c>
      <c r="E84" s="21">
        <v>87.45</v>
      </c>
      <c r="F84" s="9">
        <v>11</v>
      </c>
      <c r="G84" s="9">
        <v>4</v>
      </c>
      <c r="H84" s="47">
        <v>45758</v>
      </c>
      <c r="I84" s="11" t="s">
        <v>28</v>
      </c>
    </row>
    <row r="85" spans="1:9" x14ac:dyDescent="0.3">
      <c r="A85" s="8">
        <f>IF(B85&lt;&gt;"",ROWS($B$6:B85),"")</f>
        <v>80</v>
      </c>
      <c r="B85" s="1" t="s">
        <v>993</v>
      </c>
      <c r="C85" s="1" t="s">
        <v>594</v>
      </c>
      <c r="D85" s="1" t="s">
        <v>595</v>
      </c>
      <c r="E85" s="21">
        <v>78.5</v>
      </c>
      <c r="F85" s="9">
        <v>22</v>
      </c>
      <c r="G85" s="9">
        <v>1</v>
      </c>
      <c r="H85" s="47">
        <v>45740</v>
      </c>
      <c r="I85" s="11" t="s">
        <v>59</v>
      </c>
    </row>
    <row r="86" spans="1:9" x14ac:dyDescent="0.3">
      <c r="A86" s="8">
        <f>IF(B86&lt;&gt;"",ROWS($B$6:B86),"")</f>
        <v>81</v>
      </c>
      <c r="B86" s="1" t="s">
        <v>909</v>
      </c>
      <c r="C86" s="1" t="s">
        <v>83</v>
      </c>
      <c r="D86" s="1" t="s">
        <v>84</v>
      </c>
      <c r="E86" s="21">
        <v>76</v>
      </c>
      <c r="F86" s="9">
        <v>14</v>
      </c>
      <c r="G86" s="9">
        <v>1</v>
      </c>
      <c r="H86" s="47">
        <v>45625</v>
      </c>
      <c r="I86" s="11" t="s">
        <v>35</v>
      </c>
    </row>
    <row r="87" spans="1:9" x14ac:dyDescent="0.3">
      <c r="A87" s="8">
        <f>IF(B87&lt;&gt;"",ROWS($B$6:B87),"")</f>
        <v>82</v>
      </c>
      <c r="B87" s="1" t="s">
        <v>681</v>
      </c>
      <c r="C87" s="1" t="s">
        <v>681</v>
      </c>
      <c r="D87" s="1" t="s">
        <v>682</v>
      </c>
      <c r="E87" s="21">
        <v>72</v>
      </c>
      <c r="F87" s="9">
        <v>12</v>
      </c>
      <c r="G87" s="9">
        <v>1</v>
      </c>
      <c r="H87" s="47">
        <v>45740</v>
      </c>
      <c r="I87" s="11" t="s">
        <v>59</v>
      </c>
    </row>
    <row r="88" spans="1:9" x14ac:dyDescent="0.3">
      <c r="A88" s="8">
        <f>IF(B88&lt;&gt;"",ROWS($B$6:B88),"")</f>
        <v>83</v>
      </c>
      <c r="B88" s="1" t="s">
        <v>989</v>
      </c>
      <c r="C88" s="1" t="s">
        <v>468</v>
      </c>
      <c r="D88" s="1" t="s">
        <v>161</v>
      </c>
      <c r="E88" s="21">
        <v>65</v>
      </c>
      <c r="F88" s="9">
        <v>10</v>
      </c>
      <c r="G88" s="9">
        <v>1</v>
      </c>
      <c r="H88" s="47">
        <v>45740</v>
      </c>
      <c r="I88" s="11" t="s">
        <v>59</v>
      </c>
    </row>
    <row r="89" spans="1:9" x14ac:dyDescent="0.3">
      <c r="A89" s="8">
        <f>IF(B89&lt;&gt;"",ROWS($B$6:B89),"")</f>
        <v>84</v>
      </c>
      <c r="B89" s="1" t="s">
        <v>946</v>
      </c>
      <c r="C89" s="1" t="s">
        <v>714</v>
      </c>
      <c r="D89" s="1" t="s">
        <v>715</v>
      </c>
      <c r="E89" s="21">
        <v>63</v>
      </c>
      <c r="F89" s="9">
        <v>23</v>
      </c>
      <c r="G89" s="9">
        <v>1</v>
      </c>
      <c r="H89" s="47">
        <v>45296</v>
      </c>
      <c r="I89" s="11" t="s">
        <v>947</v>
      </c>
    </row>
    <row r="90" spans="1:9" x14ac:dyDescent="0.3">
      <c r="A90" s="8">
        <f>IF(B90&lt;&gt;"",ROWS($B$6:B90),"")</f>
        <v>85</v>
      </c>
      <c r="B90" s="1" t="s">
        <v>795</v>
      </c>
      <c r="C90" s="1" t="s">
        <v>1005</v>
      </c>
      <c r="D90" s="1" t="s">
        <v>797</v>
      </c>
      <c r="E90" s="21">
        <v>55</v>
      </c>
      <c r="F90" s="9">
        <v>23</v>
      </c>
      <c r="G90" s="9">
        <v>1</v>
      </c>
      <c r="H90" s="47">
        <v>43385</v>
      </c>
      <c r="I90" s="11" t="s">
        <v>28</v>
      </c>
    </row>
    <row r="91" spans="1:9" x14ac:dyDescent="0.3">
      <c r="A91" s="8">
        <f>IF(B91&lt;&gt;"",ROWS($B$6:B91),"")</f>
        <v>86</v>
      </c>
      <c r="B91" s="1" t="s">
        <v>996</v>
      </c>
      <c r="C91" s="1" t="s">
        <v>574</v>
      </c>
      <c r="D91" s="1" t="s">
        <v>161</v>
      </c>
      <c r="E91" s="21">
        <v>46.8</v>
      </c>
      <c r="F91" s="9">
        <v>6</v>
      </c>
      <c r="G91" s="9">
        <v>1</v>
      </c>
      <c r="H91" s="47">
        <v>45740</v>
      </c>
      <c r="I91" s="11" t="s">
        <v>59</v>
      </c>
    </row>
    <row r="92" spans="1:9" x14ac:dyDescent="0.3">
      <c r="A92" s="8">
        <f>IF(B92&lt;&gt;"",ROWS($B$6:B92),"")</f>
        <v>87</v>
      </c>
      <c r="B92" s="1" t="s">
        <v>821</v>
      </c>
      <c r="C92" s="1" t="s">
        <v>822</v>
      </c>
      <c r="D92" s="1" t="s">
        <v>161</v>
      </c>
      <c r="E92" s="21">
        <v>22</v>
      </c>
      <c r="F92" s="9">
        <v>4</v>
      </c>
      <c r="G92" s="9">
        <v>1</v>
      </c>
      <c r="H92" s="47">
        <v>45740</v>
      </c>
      <c r="I92" s="11" t="s">
        <v>59</v>
      </c>
    </row>
    <row r="93" spans="1:9" x14ac:dyDescent="0.3">
      <c r="A93" s="8">
        <f>IF(B93&lt;&gt;"",ROWS($B$6:B93),"")</f>
        <v>88</v>
      </c>
      <c r="B93" s="1" t="s">
        <v>750</v>
      </c>
      <c r="C93" s="1" t="s">
        <v>751</v>
      </c>
      <c r="D93" s="1" t="s">
        <v>478</v>
      </c>
      <c r="E93" s="21">
        <v>20</v>
      </c>
      <c r="F93" s="9">
        <v>6</v>
      </c>
      <c r="G93" s="9">
        <v>1</v>
      </c>
      <c r="H93" s="47">
        <v>45740</v>
      </c>
      <c r="I93" s="11" t="s">
        <v>59</v>
      </c>
    </row>
    <row r="94" spans="1:9" x14ac:dyDescent="0.3">
      <c r="A94" s="8">
        <f>IF(B94&lt;&gt;"",ROWS($B$6:B94),"")</f>
        <v>89</v>
      </c>
      <c r="B94" s="1" t="s">
        <v>1043</v>
      </c>
      <c r="C94" s="1" t="s">
        <v>906</v>
      </c>
      <c r="D94" s="1" t="s">
        <v>31</v>
      </c>
      <c r="E94" s="21">
        <v>5.37</v>
      </c>
      <c r="F94" s="9">
        <v>1</v>
      </c>
      <c r="G94" s="9">
        <v>1</v>
      </c>
      <c r="H94" s="47">
        <v>45156</v>
      </c>
      <c r="I94" s="11" t="s">
        <v>135</v>
      </c>
    </row>
    <row r="95" spans="1:9" x14ac:dyDescent="0.3">
      <c r="E95" s="19">
        <f>SUBTOTAL(109,Table3_Gegužė[Pajamos])</f>
        <v>1321822.7435999992</v>
      </c>
      <c r="F95" s="12">
        <f>SUBTOTAL(109,Table3_Gegužė[Žiūrovų skaičius])</f>
        <v>211332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9"/>
  <sheetViews>
    <sheetView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18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1025</v>
      </c>
      <c r="C6" s="1" t="s">
        <v>40</v>
      </c>
      <c r="D6" s="1" t="s">
        <v>31</v>
      </c>
      <c r="E6" s="21">
        <v>332952.43</v>
      </c>
      <c r="F6" s="9">
        <v>60954</v>
      </c>
      <c r="G6" s="9">
        <v>28</v>
      </c>
      <c r="H6" s="47">
        <v>45800</v>
      </c>
      <c r="I6" s="11" t="s">
        <v>35</v>
      </c>
    </row>
    <row r="7" spans="1:9" x14ac:dyDescent="0.3">
      <c r="A7" s="8">
        <f>IF(B7&lt;&gt;"",ROWS($B$6:B7),"")</f>
        <v>2</v>
      </c>
      <c r="B7" s="1" t="s">
        <v>1044</v>
      </c>
      <c r="C7" s="1" t="s">
        <v>56</v>
      </c>
      <c r="D7" s="1" t="s">
        <v>31</v>
      </c>
      <c r="E7" s="21">
        <v>303765.55</v>
      </c>
      <c r="F7" s="9">
        <v>51450</v>
      </c>
      <c r="G7" s="9">
        <v>35</v>
      </c>
      <c r="H7" s="47">
        <v>45821</v>
      </c>
      <c r="I7" s="11" t="s">
        <v>52</v>
      </c>
    </row>
    <row r="8" spans="1:9" x14ac:dyDescent="0.3">
      <c r="A8" s="8">
        <f>IF(B8&lt;&gt;"",ROWS($B$6:B8),"")</f>
        <v>3</v>
      </c>
      <c r="B8" s="1" t="s">
        <v>38</v>
      </c>
      <c r="C8" s="1" t="s">
        <v>38</v>
      </c>
      <c r="D8" s="1" t="s">
        <v>31</v>
      </c>
      <c r="E8" s="21">
        <v>174863.02</v>
      </c>
      <c r="F8" s="9">
        <v>22461</v>
      </c>
      <c r="G8" s="9">
        <v>18</v>
      </c>
      <c r="H8" s="47">
        <v>45835</v>
      </c>
      <c r="I8" s="11" t="s">
        <v>32</v>
      </c>
    </row>
    <row r="9" spans="1:9" x14ac:dyDescent="0.3">
      <c r="A9" s="8">
        <f>IF(B9&lt;&gt;"",ROWS($B$6:B9),"")</f>
        <v>4</v>
      </c>
      <c r="B9" s="1" t="s">
        <v>1045</v>
      </c>
      <c r="C9" s="1" t="s">
        <v>98</v>
      </c>
      <c r="D9" s="1" t="s">
        <v>99</v>
      </c>
      <c r="E9" s="21">
        <v>137047.29</v>
      </c>
      <c r="F9" s="9">
        <v>18924</v>
      </c>
      <c r="G9" s="9">
        <v>16</v>
      </c>
      <c r="H9" s="47">
        <v>45828</v>
      </c>
      <c r="I9" s="11" t="s">
        <v>63</v>
      </c>
    </row>
    <row r="10" spans="1:9" x14ac:dyDescent="0.3">
      <c r="A10" s="8">
        <f>IF(B10&lt;&gt;"",ROWS($B$6:B10),"")</f>
        <v>5</v>
      </c>
      <c r="B10" s="1" t="s">
        <v>1046</v>
      </c>
      <c r="C10" s="1" t="s">
        <v>127</v>
      </c>
      <c r="D10" s="1" t="s">
        <v>31</v>
      </c>
      <c r="E10" s="21">
        <v>114732.77</v>
      </c>
      <c r="F10" s="9">
        <v>15394</v>
      </c>
      <c r="G10" s="9">
        <v>15</v>
      </c>
      <c r="H10" s="47">
        <v>45814</v>
      </c>
      <c r="I10" s="11" t="s">
        <v>947</v>
      </c>
    </row>
    <row r="11" spans="1:9" x14ac:dyDescent="0.3">
      <c r="A11" s="8">
        <f>IF(B11&lt;&gt;"",ROWS($B$6:B11),"")</f>
        <v>6</v>
      </c>
      <c r="B11" s="1" t="s">
        <v>1026</v>
      </c>
      <c r="C11" s="1" t="s">
        <v>81</v>
      </c>
      <c r="D11" s="1" t="s">
        <v>31</v>
      </c>
      <c r="E11" s="21">
        <v>101010.09</v>
      </c>
      <c r="F11" s="9">
        <v>14856</v>
      </c>
      <c r="G11" s="9">
        <v>20</v>
      </c>
      <c r="H11" s="47">
        <v>45800</v>
      </c>
      <c r="I11" s="11" t="s">
        <v>47</v>
      </c>
    </row>
    <row r="12" spans="1:9" x14ac:dyDescent="0.3">
      <c r="A12" s="8">
        <f>IF(B12&lt;&gt;"",ROWS($B$6:B12),"")</f>
        <v>7</v>
      </c>
      <c r="B12" s="1" t="s">
        <v>107</v>
      </c>
      <c r="C12" s="1" t="s">
        <v>107</v>
      </c>
      <c r="D12" s="1" t="s">
        <v>31</v>
      </c>
      <c r="E12" s="21">
        <v>41103.86</v>
      </c>
      <c r="F12" s="9">
        <v>7613</v>
      </c>
      <c r="G12" s="9">
        <v>24</v>
      </c>
      <c r="H12" s="47">
        <v>45835</v>
      </c>
      <c r="I12" s="11" t="s">
        <v>35</v>
      </c>
    </row>
    <row r="13" spans="1:9" x14ac:dyDescent="0.3">
      <c r="A13" s="8">
        <f>IF(B13&lt;&gt;"",ROWS($B$6:B13),"")</f>
        <v>8</v>
      </c>
      <c r="B13" s="1" t="s">
        <v>1036</v>
      </c>
      <c r="C13" s="1" t="s">
        <v>225</v>
      </c>
      <c r="D13" s="1" t="s">
        <v>31</v>
      </c>
      <c r="E13" s="21">
        <v>36269.65</v>
      </c>
      <c r="F13" s="9">
        <v>5773</v>
      </c>
      <c r="G13" s="9">
        <v>19</v>
      </c>
      <c r="H13" s="47">
        <v>45807</v>
      </c>
      <c r="I13" s="11" t="s">
        <v>52</v>
      </c>
    </row>
    <row r="14" spans="1:9" x14ac:dyDescent="0.3">
      <c r="A14" s="8">
        <f>IF(B14&lt;&gt;"",ROWS($B$6:B14),"")</f>
        <v>9</v>
      </c>
      <c r="B14" s="1" t="s">
        <v>1047</v>
      </c>
      <c r="C14" s="1" t="s">
        <v>266</v>
      </c>
      <c r="D14" s="1" t="s">
        <v>267</v>
      </c>
      <c r="E14" s="21">
        <v>34490.74</v>
      </c>
      <c r="F14" s="9">
        <v>7030</v>
      </c>
      <c r="G14" s="9">
        <v>17</v>
      </c>
      <c r="H14" s="47">
        <v>45814</v>
      </c>
      <c r="I14" s="11" t="s">
        <v>28</v>
      </c>
    </row>
    <row r="15" spans="1:9" x14ac:dyDescent="0.3">
      <c r="A15" s="8">
        <f>IF(B15&lt;&gt;"",ROWS($B$6:B15),"")</f>
        <v>10</v>
      </c>
      <c r="B15" s="1" t="s">
        <v>1037</v>
      </c>
      <c r="C15" s="1" t="s">
        <v>248</v>
      </c>
      <c r="D15" s="1" t="s">
        <v>31</v>
      </c>
      <c r="E15" s="21">
        <v>33328.99</v>
      </c>
      <c r="F15" s="9">
        <v>4951</v>
      </c>
      <c r="G15" s="9">
        <v>15</v>
      </c>
      <c r="H15" s="47">
        <v>45807</v>
      </c>
      <c r="I15" s="11" t="s">
        <v>104</v>
      </c>
    </row>
    <row r="16" spans="1:9" x14ac:dyDescent="0.3">
      <c r="A16" s="8">
        <f>IF(B16&lt;&gt;"",ROWS($B$6:B16),"")</f>
        <v>11</v>
      </c>
      <c r="B16" s="1" t="s">
        <v>1034</v>
      </c>
      <c r="C16" s="1" t="s">
        <v>273</v>
      </c>
      <c r="D16" s="1" t="s">
        <v>31</v>
      </c>
      <c r="E16" s="21">
        <v>25758.22</v>
      </c>
      <c r="F16" s="9">
        <v>4272</v>
      </c>
      <c r="G16" s="9">
        <v>17</v>
      </c>
      <c r="H16" s="47">
        <v>45807</v>
      </c>
      <c r="I16" s="11" t="s">
        <v>63</v>
      </c>
    </row>
    <row r="17" spans="1:9" x14ac:dyDescent="0.3">
      <c r="A17" s="8">
        <f>IF(B17&lt;&gt;"",ROWS($B$6:B17),"")</f>
        <v>12</v>
      </c>
      <c r="B17" s="1" t="s">
        <v>1038</v>
      </c>
      <c r="C17" s="1" t="s">
        <v>290</v>
      </c>
      <c r="D17" s="1" t="s">
        <v>291</v>
      </c>
      <c r="E17" s="21">
        <v>24693.43</v>
      </c>
      <c r="F17" s="9">
        <v>5210</v>
      </c>
      <c r="G17" s="9">
        <v>18</v>
      </c>
      <c r="H17" s="47">
        <v>45807</v>
      </c>
      <c r="I17" s="11" t="s">
        <v>104</v>
      </c>
    </row>
    <row r="18" spans="1:9" x14ac:dyDescent="0.3">
      <c r="A18" s="8">
        <f>IF(B18&lt;&gt;"",ROWS($B$6:B18),"")</f>
        <v>13</v>
      </c>
      <c r="B18" s="1" t="s">
        <v>1048</v>
      </c>
      <c r="C18" s="1" t="s">
        <v>250</v>
      </c>
      <c r="D18" s="1" t="s">
        <v>31</v>
      </c>
      <c r="E18" s="21">
        <v>24456.15</v>
      </c>
      <c r="F18" s="9">
        <v>4148</v>
      </c>
      <c r="G18" s="9">
        <v>19</v>
      </c>
      <c r="H18" s="47">
        <v>45828</v>
      </c>
      <c r="I18" s="11" t="s">
        <v>104</v>
      </c>
    </row>
    <row r="19" spans="1:9" x14ac:dyDescent="0.3">
      <c r="A19" s="8">
        <f>IF(B19&lt;&gt;"",ROWS($B$6:B19),"")</f>
        <v>14</v>
      </c>
      <c r="B19" s="1" t="s">
        <v>1027</v>
      </c>
      <c r="C19" s="1" t="s">
        <v>123</v>
      </c>
      <c r="D19" s="1" t="s">
        <v>31</v>
      </c>
      <c r="E19" s="21">
        <v>23455.77</v>
      </c>
      <c r="F19" s="9">
        <v>3598</v>
      </c>
      <c r="G19" s="9">
        <v>9</v>
      </c>
      <c r="H19" s="47">
        <v>45793</v>
      </c>
      <c r="I19" s="11" t="s">
        <v>32</v>
      </c>
    </row>
    <row r="20" spans="1:9" x14ac:dyDescent="0.3">
      <c r="A20" s="8">
        <f>IF(B20&lt;&gt;"",ROWS($B$6:B20),"")</f>
        <v>15</v>
      </c>
      <c r="B20" s="1" t="s">
        <v>26</v>
      </c>
      <c r="C20" s="1" t="s">
        <v>26</v>
      </c>
      <c r="D20" s="1" t="s">
        <v>27</v>
      </c>
      <c r="E20" s="21">
        <v>21454.880000000001</v>
      </c>
      <c r="F20" s="9">
        <v>3282</v>
      </c>
      <c r="G20" s="9">
        <v>17</v>
      </c>
      <c r="H20" s="47">
        <v>45681</v>
      </c>
      <c r="I20" s="11" t="s">
        <v>28</v>
      </c>
    </row>
    <row r="21" spans="1:9" x14ac:dyDescent="0.3">
      <c r="A21" s="8">
        <f>IF(B21&lt;&gt;"",ROWS($B$6:B21),"")</f>
        <v>16</v>
      </c>
      <c r="B21" s="1" t="s">
        <v>1010</v>
      </c>
      <c r="C21" s="1" t="s">
        <v>30</v>
      </c>
      <c r="D21" s="1" t="s">
        <v>31</v>
      </c>
      <c r="E21" s="21">
        <v>14370.75</v>
      </c>
      <c r="F21" s="9">
        <v>2821</v>
      </c>
      <c r="G21" s="9">
        <v>12</v>
      </c>
      <c r="H21" s="47">
        <v>45751</v>
      </c>
      <c r="I21" s="11" t="s">
        <v>32</v>
      </c>
    </row>
    <row r="22" spans="1:9" x14ac:dyDescent="0.3">
      <c r="A22" s="8">
        <f>IF(B22&lt;&gt;"",ROWS($B$6:B22),"")</f>
        <v>17</v>
      </c>
      <c r="B22" s="1" t="s">
        <v>1049</v>
      </c>
      <c r="C22" s="1" t="s">
        <v>393</v>
      </c>
      <c r="D22" s="1" t="s">
        <v>234</v>
      </c>
      <c r="E22" s="21">
        <v>12893.16</v>
      </c>
      <c r="F22" s="9">
        <v>1924</v>
      </c>
      <c r="G22" s="9">
        <v>13</v>
      </c>
      <c r="H22" s="47">
        <v>45821</v>
      </c>
      <c r="I22" s="11" t="s">
        <v>104</v>
      </c>
    </row>
    <row r="23" spans="1:9" x14ac:dyDescent="0.3">
      <c r="A23" s="8">
        <f>IF(B23&lt;&gt;"",ROWS($B$6:B23),"")</f>
        <v>18</v>
      </c>
      <c r="B23" s="1" t="s">
        <v>350</v>
      </c>
      <c r="C23" s="1" t="s">
        <v>350</v>
      </c>
      <c r="D23" s="1" t="s">
        <v>31</v>
      </c>
      <c r="E23" s="21">
        <v>8711.5300000000007</v>
      </c>
      <c r="F23" s="9">
        <v>1310</v>
      </c>
      <c r="G23" s="9">
        <v>14</v>
      </c>
      <c r="H23" s="47">
        <v>45835</v>
      </c>
      <c r="I23" s="11" t="s">
        <v>52</v>
      </c>
    </row>
    <row r="24" spans="1:9" x14ac:dyDescent="0.3">
      <c r="A24" s="8">
        <f>IF(B24&lt;&gt;"",ROWS($B$6:B24),"")</f>
        <v>19</v>
      </c>
      <c r="B24" s="1" t="s">
        <v>978</v>
      </c>
      <c r="C24" s="1" t="s">
        <v>65</v>
      </c>
      <c r="D24" s="1" t="s">
        <v>66</v>
      </c>
      <c r="E24" s="21">
        <v>8451.41</v>
      </c>
      <c r="F24" s="9">
        <v>1540</v>
      </c>
      <c r="G24" s="9">
        <v>11</v>
      </c>
      <c r="H24" s="47">
        <v>45744</v>
      </c>
      <c r="I24" s="11" t="s">
        <v>59</v>
      </c>
    </row>
    <row r="25" spans="1:9" x14ac:dyDescent="0.3">
      <c r="A25" s="8">
        <f>IF(B25&lt;&gt;"",ROWS($B$6:B25),"")</f>
        <v>20</v>
      </c>
      <c r="B25" s="1" t="s">
        <v>1050</v>
      </c>
      <c r="C25" s="1" t="s">
        <v>496</v>
      </c>
      <c r="D25" s="1" t="s">
        <v>161</v>
      </c>
      <c r="E25" s="21">
        <v>5253</v>
      </c>
      <c r="F25" s="9">
        <v>980</v>
      </c>
      <c r="G25" s="9">
        <v>15</v>
      </c>
      <c r="H25" s="47">
        <v>45821</v>
      </c>
      <c r="I25" s="11" t="s">
        <v>147</v>
      </c>
    </row>
    <row r="26" spans="1:9" x14ac:dyDescent="0.3">
      <c r="A26" s="8">
        <f>IF(B26&lt;&gt;"",ROWS($B$6:B26),"")</f>
        <v>21</v>
      </c>
      <c r="B26" s="1" t="s">
        <v>368</v>
      </c>
      <c r="C26" s="1" t="s">
        <v>368</v>
      </c>
      <c r="D26" s="1" t="s">
        <v>27</v>
      </c>
      <c r="E26" s="21">
        <v>4804.8899999999985</v>
      </c>
      <c r="F26" s="9">
        <v>1200</v>
      </c>
      <c r="G26" s="9">
        <v>7</v>
      </c>
      <c r="H26" s="47">
        <v>45793</v>
      </c>
      <c r="I26" s="11" t="s">
        <v>1032</v>
      </c>
    </row>
    <row r="27" spans="1:9" x14ac:dyDescent="0.3">
      <c r="A27" s="8">
        <f>IF(B27&lt;&gt;"",ROWS($B$6:B27),"")</f>
        <v>22</v>
      </c>
      <c r="B27" s="1" t="s">
        <v>979</v>
      </c>
      <c r="C27" s="1" t="s">
        <v>979</v>
      </c>
      <c r="D27" s="1" t="s">
        <v>27</v>
      </c>
      <c r="E27" s="21">
        <v>4345.75</v>
      </c>
      <c r="F27" s="9">
        <v>739</v>
      </c>
      <c r="G27" s="9">
        <v>6</v>
      </c>
      <c r="H27" s="47">
        <v>45740</v>
      </c>
      <c r="I27" s="11" t="s">
        <v>59</v>
      </c>
    </row>
    <row r="28" spans="1:9" x14ac:dyDescent="0.3">
      <c r="A28" s="8">
        <f>IF(B28&lt;&gt;"",ROWS($B$6:B28),"")</f>
        <v>23</v>
      </c>
      <c r="B28" s="1" t="s">
        <v>1051</v>
      </c>
      <c r="C28" s="1" t="s">
        <v>1052</v>
      </c>
      <c r="D28" s="1" t="s">
        <v>99</v>
      </c>
      <c r="E28" s="21">
        <v>3127</v>
      </c>
      <c r="F28" s="9">
        <v>1276</v>
      </c>
      <c r="G28" s="9">
        <v>4</v>
      </c>
      <c r="H28" s="47">
        <v>45562</v>
      </c>
      <c r="I28" s="11" t="s">
        <v>28</v>
      </c>
    </row>
    <row r="29" spans="1:9" x14ac:dyDescent="0.3">
      <c r="A29" s="8">
        <f>IF(B29&lt;&gt;"",ROWS($B$6:B29),"")</f>
        <v>24</v>
      </c>
      <c r="B29" s="1" t="s">
        <v>970</v>
      </c>
      <c r="C29" s="1" t="s">
        <v>475</v>
      </c>
      <c r="D29" s="1" t="s">
        <v>166</v>
      </c>
      <c r="E29" s="21">
        <v>2664</v>
      </c>
      <c r="F29" s="9">
        <v>668</v>
      </c>
      <c r="G29" s="9">
        <v>2</v>
      </c>
      <c r="H29" s="47">
        <v>45583</v>
      </c>
      <c r="I29" s="11" t="s">
        <v>28</v>
      </c>
    </row>
    <row r="30" spans="1:9" x14ac:dyDescent="0.3">
      <c r="A30" s="8">
        <f>IF(B30&lt;&gt;"",ROWS($B$6:B30),"")</f>
        <v>25</v>
      </c>
      <c r="B30" s="1" t="s">
        <v>114</v>
      </c>
      <c r="C30" s="1" t="s">
        <v>114</v>
      </c>
      <c r="D30" s="1" t="s">
        <v>31</v>
      </c>
      <c r="E30" s="21">
        <v>2649.29</v>
      </c>
      <c r="F30" s="9">
        <v>462</v>
      </c>
      <c r="G30" s="9">
        <v>5</v>
      </c>
      <c r="H30" s="47">
        <v>45779</v>
      </c>
      <c r="I30" s="11" t="s">
        <v>35</v>
      </c>
    </row>
    <row r="31" spans="1:9" x14ac:dyDescent="0.3">
      <c r="A31" s="8">
        <f>IF(B31&lt;&gt;"",ROWS($B$6:B31),"")</f>
        <v>26</v>
      </c>
      <c r="B31" s="1" t="s">
        <v>1029</v>
      </c>
      <c r="C31" s="1" t="s">
        <v>275</v>
      </c>
      <c r="D31" s="1" t="s">
        <v>119</v>
      </c>
      <c r="E31" s="21">
        <v>2633.78</v>
      </c>
      <c r="F31" s="9">
        <v>717</v>
      </c>
      <c r="G31" s="9">
        <v>9</v>
      </c>
      <c r="H31" s="47">
        <v>45794</v>
      </c>
      <c r="I31" s="11" t="s">
        <v>28</v>
      </c>
    </row>
    <row r="32" spans="1:9" x14ac:dyDescent="0.3">
      <c r="A32" s="8">
        <f>IF(B32&lt;&gt;"",ROWS($B$6:B32),"")</f>
        <v>27</v>
      </c>
      <c r="B32" s="1" t="s">
        <v>1053</v>
      </c>
      <c r="C32" s="1" t="s">
        <v>548</v>
      </c>
      <c r="D32" s="1" t="s">
        <v>140</v>
      </c>
      <c r="E32" s="21">
        <v>2350.9899999999998</v>
      </c>
      <c r="F32" s="9">
        <v>408</v>
      </c>
      <c r="G32" s="9">
        <v>5</v>
      </c>
      <c r="H32" s="47">
        <v>45807</v>
      </c>
      <c r="I32" s="11" t="s">
        <v>300</v>
      </c>
    </row>
    <row r="33" spans="1:9" x14ac:dyDescent="0.3">
      <c r="A33" s="8">
        <f>IF(B33&lt;&gt;"",ROWS($B$6:B33),"")</f>
        <v>28</v>
      </c>
      <c r="B33" s="1" t="s">
        <v>1002</v>
      </c>
      <c r="C33" s="1" t="s">
        <v>480</v>
      </c>
      <c r="D33" s="1" t="s">
        <v>1003</v>
      </c>
      <c r="E33" s="21">
        <v>2308.88</v>
      </c>
      <c r="F33" s="9">
        <v>723</v>
      </c>
      <c r="G33" s="9">
        <v>6</v>
      </c>
      <c r="H33" s="47">
        <v>45541</v>
      </c>
      <c r="I33" s="11" t="s">
        <v>104</v>
      </c>
    </row>
    <row r="34" spans="1:9" x14ac:dyDescent="0.3">
      <c r="A34" s="8">
        <f>IF(B34&lt;&gt;"",ROWS($B$6:B34),"")</f>
        <v>29</v>
      </c>
      <c r="B34" s="1" t="s">
        <v>982</v>
      </c>
      <c r="C34" s="1" t="s">
        <v>154</v>
      </c>
      <c r="D34" s="1" t="s">
        <v>155</v>
      </c>
      <c r="E34" s="21">
        <v>2301.1999999999998</v>
      </c>
      <c r="F34" s="9">
        <v>378</v>
      </c>
      <c r="G34" s="9">
        <v>4</v>
      </c>
      <c r="H34" s="47">
        <v>45744</v>
      </c>
      <c r="I34" s="11" t="s">
        <v>28</v>
      </c>
    </row>
    <row r="35" spans="1:9" x14ac:dyDescent="0.3">
      <c r="A35" s="8">
        <f>IF(B35&lt;&gt;"",ROWS($B$6:B35),"")</f>
        <v>30</v>
      </c>
      <c r="B35" s="1" t="s">
        <v>1013</v>
      </c>
      <c r="C35" s="1" t="s">
        <v>207</v>
      </c>
      <c r="D35" s="1" t="s">
        <v>161</v>
      </c>
      <c r="E35" s="21">
        <v>2204.98</v>
      </c>
      <c r="F35" s="9">
        <v>805</v>
      </c>
      <c r="G35" s="9">
        <v>9</v>
      </c>
      <c r="H35" s="47">
        <v>45765</v>
      </c>
      <c r="I35" s="11" t="s">
        <v>947</v>
      </c>
    </row>
    <row r="36" spans="1:9" x14ac:dyDescent="0.3">
      <c r="A36" s="8">
        <f>IF(B36&lt;&gt;"",ROWS($B$6:B36),"")</f>
        <v>31</v>
      </c>
      <c r="B36" s="1" t="s">
        <v>674</v>
      </c>
      <c r="C36" s="1" t="s">
        <v>675</v>
      </c>
      <c r="D36" s="1" t="s">
        <v>676</v>
      </c>
      <c r="E36" s="21">
        <v>1653.5</v>
      </c>
      <c r="F36" s="9">
        <v>812</v>
      </c>
      <c r="G36" s="9">
        <v>4</v>
      </c>
      <c r="H36" s="47">
        <v>45373</v>
      </c>
      <c r="I36" s="11" t="s">
        <v>947</v>
      </c>
    </row>
    <row r="37" spans="1:9" x14ac:dyDescent="0.3">
      <c r="A37" s="8">
        <f>IF(B37&lt;&gt;"",ROWS($B$6:B37),"")</f>
        <v>32</v>
      </c>
      <c r="B37" s="1" t="s">
        <v>1019</v>
      </c>
      <c r="C37" s="1" t="s">
        <v>333</v>
      </c>
      <c r="D37" s="1" t="s">
        <v>334</v>
      </c>
      <c r="E37" s="21">
        <v>1627</v>
      </c>
      <c r="F37" s="9">
        <v>354</v>
      </c>
      <c r="G37" s="9">
        <v>2</v>
      </c>
      <c r="H37" s="47">
        <v>45758</v>
      </c>
      <c r="I37" s="11" t="s">
        <v>147</v>
      </c>
    </row>
    <row r="38" spans="1:9" x14ac:dyDescent="0.3">
      <c r="A38" s="8">
        <f>IF(B38&lt;&gt;"",ROWS($B$6:B38),"")</f>
        <v>33</v>
      </c>
      <c r="B38" s="1" t="s">
        <v>1054</v>
      </c>
      <c r="C38" s="1" t="s">
        <v>567</v>
      </c>
      <c r="D38" s="1" t="s">
        <v>31</v>
      </c>
      <c r="E38" s="21">
        <v>1585.8</v>
      </c>
      <c r="F38" s="9">
        <v>638</v>
      </c>
      <c r="G38" s="9">
        <v>4</v>
      </c>
      <c r="H38" s="47">
        <v>45436</v>
      </c>
      <c r="I38" s="11" t="s">
        <v>63</v>
      </c>
    </row>
    <row r="39" spans="1:9" x14ac:dyDescent="0.3">
      <c r="A39" s="8">
        <f>IF(B39&lt;&gt;"",ROWS($B$6:B39),"")</f>
        <v>34</v>
      </c>
      <c r="B39" s="1" t="s">
        <v>1012</v>
      </c>
      <c r="C39" s="1" t="s">
        <v>175</v>
      </c>
      <c r="D39" s="1" t="s">
        <v>31</v>
      </c>
      <c r="E39" s="21">
        <v>1534.4</v>
      </c>
      <c r="F39" s="9">
        <v>226</v>
      </c>
      <c r="G39" s="9">
        <v>2</v>
      </c>
      <c r="H39" s="47">
        <v>45765</v>
      </c>
      <c r="I39" s="11" t="s">
        <v>32</v>
      </c>
    </row>
    <row r="40" spans="1:9" x14ac:dyDescent="0.3">
      <c r="A40" s="8">
        <f>IF(B40&lt;&gt;"",ROWS($B$6:B40),"")</f>
        <v>35</v>
      </c>
      <c r="B40" s="1" t="s">
        <v>688</v>
      </c>
      <c r="C40" s="1" t="s">
        <v>689</v>
      </c>
      <c r="D40" s="1" t="s">
        <v>161</v>
      </c>
      <c r="E40" s="21">
        <v>1480</v>
      </c>
      <c r="F40" s="9">
        <v>370</v>
      </c>
      <c r="G40" s="9" t="s">
        <v>42</v>
      </c>
      <c r="H40" s="47">
        <v>45632</v>
      </c>
      <c r="I40" s="11" t="s">
        <v>141</v>
      </c>
    </row>
    <row r="41" spans="1:9" x14ac:dyDescent="0.3">
      <c r="A41" s="8">
        <f>IF(B41&lt;&gt;"",ROWS($B$6:B41),"")</f>
        <v>36</v>
      </c>
      <c r="B41" s="1" t="s">
        <v>581</v>
      </c>
      <c r="C41" s="1" t="s">
        <v>582</v>
      </c>
      <c r="D41" s="1" t="s">
        <v>119</v>
      </c>
      <c r="E41" s="21">
        <v>1420</v>
      </c>
      <c r="F41" s="9">
        <v>355</v>
      </c>
      <c r="G41" s="9" t="s">
        <v>42</v>
      </c>
      <c r="H41" s="47">
        <v>45772</v>
      </c>
      <c r="I41" s="11" t="s">
        <v>141</v>
      </c>
    </row>
    <row r="42" spans="1:9" x14ac:dyDescent="0.3">
      <c r="A42" s="8">
        <f>IF(B42&lt;&gt;"",ROWS($B$6:B42),"")</f>
        <v>37</v>
      </c>
      <c r="B42" s="1" t="s">
        <v>1030</v>
      </c>
      <c r="C42" s="1" t="s">
        <v>299</v>
      </c>
      <c r="D42" s="1" t="s">
        <v>161</v>
      </c>
      <c r="E42" s="21">
        <v>1408.3700000000003</v>
      </c>
      <c r="F42" s="9">
        <v>391</v>
      </c>
      <c r="G42" s="9">
        <v>3</v>
      </c>
      <c r="H42" s="47">
        <v>45786</v>
      </c>
      <c r="I42" s="11" t="s">
        <v>300</v>
      </c>
    </row>
    <row r="43" spans="1:9" x14ac:dyDescent="0.3">
      <c r="A43" s="8">
        <f>IF(B43&lt;&gt;"",ROWS($B$6:B43),"")</f>
        <v>38</v>
      </c>
      <c r="B43" s="1" t="s">
        <v>1033</v>
      </c>
      <c r="C43" s="1" t="s">
        <v>409</v>
      </c>
      <c r="D43" s="1" t="s">
        <v>31</v>
      </c>
      <c r="E43" s="21">
        <v>1365.7500000000002</v>
      </c>
      <c r="F43" s="9">
        <v>191</v>
      </c>
      <c r="G43" s="9">
        <v>5</v>
      </c>
      <c r="H43" s="47">
        <v>45786</v>
      </c>
      <c r="I43" s="11" t="s">
        <v>282</v>
      </c>
    </row>
    <row r="44" spans="1:9" x14ac:dyDescent="0.3">
      <c r="A44" s="8">
        <f>IF(B44&lt;&gt;"",ROWS($B$6:B44),"")</f>
        <v>39</v>
      </c>
      <c r="B44" s="1" t="s">
        <v>957</v>
      </c>
      <c r="C44" s="1" t="s">
        <v>160</v>
      </c>
      <c r="D44" s="1" t="s">
        <v>161</v>
      </c>
      <c r="E44" s="21">
        <v>1318</v>
      </c>
      <c r="F44" s="9">
        <v>313</v>
      </c>
      <c r="G44" s="9">
        <v>1</v>
      </c>
      <c r="H44" s="47">
        <v>45709</v>
      </c>
      <c r="I44" s="11" t="s">
        <v>104</v>
      </c>
    </row>
    <row r="45" spans="1:9" x14ac:dyDescent="0.3">
      <c r="A45" s="8">
        <f>IF(B45&lt;&gt;"",ROWS($B$6:B45),"")</f>
        <v>40</v>
      </c>
      <c r="B45" s="1" t="s">
        <v>917</v>
      </c>
      <c r="C45" s="1" t="s">
        <v>262</v>
      </c>
      <c r="D45" s="1" t="s">
        <v>119</v>
      </c>
      <c r="E45" s="21">
        <v>1086.3</v>
      </c>
      <c r="F45" s="9">
        <v>508</v>
      </c>
      <c r="G45" s="9">
        <v>5</v>
      </c>
      <c r="H45" s="47">
        <v>45667</v>
      </c>
      <c r="I45" s="11" t="s">
        <v>28</v>
      </c>
    </row>
    <row r="46" spans="1:9" x14ac:dyDescent="0.3">
      <c r="A46" s="8">
        <f>IF(B46&lt;&gt;"",ROWS($B$6:B46),"")</f>
        <v>41</v>
      </c>
      <c r="B46" s="1" t="s">
        <v>923</v>
      </c>
      <c r="C46" s="1" t="s">
        <v>91</v>
      </c>
      <c r="D46" s="1" t="s">
        <v>92</v>
      </c>
      <c r="E46" s="21">
        <v>1037</v>
      </c>
      <c r="F46" s="9">
        <v>153</v>
      </c>
      <c r="G46" s="9">
        <v>4</v>
      </c>
      <c r="H46" s="47">
        <v>45688</v>
      </c>
      <c r="I46" s="11" t="s">
        <v>28</v>
      </c>
    </row>
    <row r="47" spans="1:9" x14ac:dyDescent="0.3">
      <c r="A47" s="8">
        <f>IF(B47&lt;&gt;"",ROWS($B$6:B47),"")</f>
        <v>42</v>
      </c>
      <c r="B47" s="1" t="s">
        <v>1055</v>
      </c>
      <c r="C47" s="1" t="s">
        <v>638</v>
      </c>
      <c r="D47" s="1" t="s">
        <v>161</v>
      </c>
      <c r="E47" s="21">
        <v>996.84</v>
      </c>
      <c r="F47" s="9">
        <v>433</v>
      </c>
      <c r="G47" s="9">
        <v>4</v>
      </c>
      <c r="H47" s="47">
        <v>45184</v>
      </c>
      <c r="I47" s="11" t="s">
        <v>28</v>
      </c>
    </row>
    <row r="48" spans="1:9" x14ac:dyDescent="0.3">
      <c r="A48" s="8">
        <f>IF(B48&lt;&gt;"",ROWS($B$6:B48),"")</f>
        <v>43</v>
      </c>
      <c r="B48" s="1" t="s">
        <v>1031</v>
      </c>
      <c r="C48" s="1" t="s">
        <v>378</v>
      </c>
      <c r="D48" s="1" t="s">
        <v>31</v>
      </c>
      <c r="E48" s="21">
        <v>924.15</v>
      </c>
      <c r="F48" s="9">
        <v>181</v>
      </c>
      <c r="G48" s="9">
        <v>4</v>
      </c>
      <c r="H48" s="47">
        <v>45786</v>
      </c>
      <c r="I48" s="11" t="s">
        <v>28</v>
      </c>
    </row>
    <row r="49" spans="1:9" x14ac:dyDescent="0.3">
      <c r="A49" s="8">
        <f>IF(B49&lt;&gt;"",ROWS($B$6:B49),"")</f>
        <v>44</v>
      </c>
      <c r="B49" s="1" t="s">
        <v>452</v>
      </c>
      <c r="C49" s="1" t="s">
        <v>453</v>
      </c>
      <c r="D49" s="1" t="s">
        <v>423</v>
      </c>
      <c r="E49" s="21">
        <v>905.2</v>
      </c>
      <c r="F49" s="9">
        <v>135</v>
      </c>
      <c r="G49" s="9" t="s">
        <v>42</v>
      </c>
      <c r="H49" s="47">
        <v>45793</v>
      </c>
      <c r="I49" s="11" t="s">
        <v>141</v>
      </c>
    </row>
    <row r="50" spans="1:9" x14ac:dyDescent="0.3">
      <c r="A50" s="8">
        <f>IF(B50&lt;&gt;"",ROWS($B$6:B50),"")</f>
        <v>45</v>
      </c>
      <c r="B50" s="1" t="s">
        <v>631</v>
      </c>
      <c r="C50" s="1" t="s">
        <v>632</v>
      </c>
      <c r="D50" s="1" t="s">
        <v>633</v>
      </c>
      <c r="E50" s="21">
        <v>750</v>
      </c>
      <c r="F50" s="9">
        <v>285</v>
      </c>
      <c r="G50" s="9">
        <v>1</v>
      </c>
      <c r="H50" s="47">
        <v>44302</v>
      </c>
      <c r="I50" s="11" t="s">
        <v>431</v>
      </c>
    </row>
    <row r="51" spans="1:9" x14ac:dyDescent="0.3">
      <c r="A51" s="8">
        <f>IF(B51&lt;&gt;"",ROWS($B$6:B51),"")</f>
        <v>46</v>
      </c>
      <c r="B51" s="1" t="s">
        <v>1018</v>
      </c>
      <c r="C51" s="1" t="s">
        <v>371</v>
      </c>
      <c r="D51" s="1" t="s">
        <v>372</v>
      </c>
      <c r="E51" s="21">
        <v>722</v>
      </c>
      <c r="F51" s="9">
        <v>136</v>
      </c>
      <c r="G51" s="9">
        <v>2</v>
      </c>
      <c r="H51" s="47">
        <v>45772</v>
      </c>
      <c r="I51" s="11" t="s">
        <v>147</v>
      </c>
    </row>
    <row r="52" spans="1:9" x14ac:dyDescent="0.3">
      <c r="A52" s="8">
        <f>IF(B52&lt;&gt;"",ROWS($B$6:B52),"")</f>
        <v>47</v>
      </c>
      <c r="B52" s="1" t="s">
        <v>1056</v>
      </c>
      <c r="C52" s="1" t="s">
        <v>735</v>
      </c>
      <c r="D52" s="1" t="s">
        <v>473</v>
      </c>
      <c r="E52" s="21">
        <v>586.5</v>
      </c>
      <c r="F52" s="9">
        <v>108</v>
      </c>
      <c r="G52" s="9">
        <v>8</v>
      </c>
      <c r="H52" s="47">
        <v>45828</v>
      </c>
      <c r="I52" s="11" t="s">
        <v>282</v>
      </c>
    </row>
    <row r="53" spans="1:9" x14ac:dyDescent="0.3">
      <c r="A53" s="8">
        <f>IF(B53&lt;&gt;"",ROWS($B$6:B53),"")</f>
        <v>48</v>
      </c>
      <c r="B53" s="1" t="s">
        <v>911</v>
      </c>
      <c r="C53" s="1" t="s">
        <v>61</v>
      </c>
      <c r="D53" s="1" t="s">
        <v>62</v>
      </c>
      <c r="E53" s="21">
        <v>577</v>
      </c>
      <c r="F53" s="9">
        <v>164</v>
      </c>
      <c r="G53" s="9">
        <v>1</v>
      </c>
      <c r="H53" s="47">
        <v>45681</v>
      </c>
      <c r="I53" s="11" t="s">
        <v>63</v>
      </c>
    </row>
    <row r="54" spans="1:9" x14ac:dyDescent="0.3">
      <c r="A54" s="8">
        <f>IF(B54&lt;&gt;"",ROWS($B$6:B54),"")</f>
        <v>49</v>
      </c>
      <c r="B54" s="1" t="s">
        <v>1001</v>
      </c>
      <c r="C54" s="1" t="s">
        <v>599</v>
      </c>
      <c r="D54" s="1" t="s">
        <v>161</v>
      </c>
      <c r="E54" s="21">
        <v>510</v>
      </c>
      <c r="F54" s="9">
        <v>102</v>
      </c>
      <c r="G54" s="9">
        <v>1</v>
      </c>
      <c r="H54" s="47">
        <v>45740</v>
      </c>
      <c r="I54" s="11" t="s">
        <v>59</v>
      </c>
    </row>
    <row r="55" spans="1:9" x14ac:dyDescent="0.3">
      <c r="A55" s="8">
        <f>IF(B55&lt;&gt;"",ROWS($B$6:B55),"")</f>
        <v>50</v>
      </c>
      <c r="B55" s="1" t="s">
        <v>671</v>
      </c>
      <c r="C55" s="1" t="s">
        <v>672</v>
      </c>
      <c r="D55" s="1" t="s">
        <v>673</v>
      </c>
      <c r="E55" s="21">
        <v>497.4</v>
      </c>
      <c r="F55" s="9">
        <v>126</v>
      </c>
      <c r="G55" s="9">
        <v>2</v>
      </c>
      <c r="H55" s="47">
        <v>45331</v>
      </c>
      <c r="I55" s="11" t="s">
        <v>28</v>
      </c>
    </row>
    <row r="56" spans="1:9" x14ac:dyDescent="0.3">
      <c r="A56" s="8">
        <f>IF(B56&lt;&gt;"",ROWS($B$6:B56),"")</f>
        <v>51</v>
      </c>
      <c r="B56" s="1" t="s">
        <v>908</v>
      </c>
      <c r="C56" s="1" t="s">
        <v>58</v>
      </c>
      <c r="D56" s="1" t="s">
        <v>31</v>
      </c>
      <c r="E56" s="21">
        <v>479.4</v>
      </c>
      <c r="F56" s="9">
        <v>55</v>
      </c>
      <c r="G56" s="9">
        <v>2</v>
      </c>
      <c r="H56" s="47">
        <v>45667</v>
      </c>
      <c r="I56" s="11" t="s">
        <v>59</v>
      </c>
    </row>
    <row r="57" spans="1:9" x14ac:dyDescent="0.3">
      <c r="A57" s="8">
        <f>IF(B57&lt;&gt;"",ROWS($B$6:B57),"")</f>
        <v>52</v>
      </c>
      <c r="B57" s="1" t="s">
        <v>172</v>
      </c>
      <c r="C57" s="1" t="s">
        <v>173</v>
      </c>
      <c r="D57" s="1" t="s">
        <v>31</v>
      </c>
      <c r="E57" s="21">
        <v>465.9</v>
      </c>
      <c r="F57" s="9">
        <v>59</v>
      </c>
      <c r="G57" s="9">
        <v>1</v>
      </c>
      <c r="H57" s="47">
        <v>45772</v>
      </c>
      <c r="I57" s="11" t="s">
        <v>63</v>
      </c>
    </row>
    <row r="58" spans="1:9" x14ac:dyDescent="0.3">
      <c r="A58" s="8">
        <f>IF(B58&lt;&gt;"",ROWS($B$6:B58),"")</f>
        <v>53</v>
      </c>
      <c r="B58" s="1" t="s">
        <v>989</v>
      </c>
      <c r="C58" s="1" t="s">
        <v>468</v>
      </c>
      <c r="D58" s="1" t="s">
        <v>161</v>
      </c>
      <c r="E58" s="21">
        <v>464.2</v>
      </c>
      <c r="F58" s="9">
        <v>75</v>
      </c>
      <c r="G58" s="9">
        <v>3</v>
      </c>
      <c r="H58" s="47">
        <v>45740</v>
      </c>
      <c r="I58" s="11" t="s">
        <v>59</v>
      </c>
    </row>
    <row r="59" spans="1:9" x14ac:dyDescent="0.3">
      <c r="A59" s="8">
        <f>IF(B59&lt;&gt;"",ROWS($B$6:B59),"")</f>
        <v>54</v>
      </c>
      <c r="B59" s="1" t="s">
        <v>974</v>
      </c>
      <c r="C59" s="1" t="s">
        <v>704</v>
      </c>
      <c r="D59" s="1" t="s">
        <v>99</v>
      </c>
      <c r="E59" s="21">
        <v>456.03</v>
      </c>
      <c r="F59" s="9">
        <v>112</v>
      </c>
      <c r="G59" s="9">
        <v>1</v>
      </c>
      <c r="H59" s="47">
        <v>45303</v>
      </c>
      <c r="I59" s="11" t="s">
        <v>947</v>
      </c>
    </row>
    <row r="60" spans="1:9" x14ac:dyDescent="0.3">
      <c r="A60" s="8">
        <f>IF(B60&lt;&gt;"",ROWS($B$6:B60),"")</f>
        <v>55</v>
      </c>
      <c r="B60" s="1" t="s">
        <v>429</v>
      </c>
      <c r="C60" s="1" t="s">
        <v>430</v>
      </c>
      <c r="D60" s="1" t="s">
        <v>69</v>
      </c>
      <c r="E60" s="21">
        <v>440</v>
      </c>
      <c r="F60" s="9">
        <v>88</v>
      </c>
      <c r="G60" s="9">
        <v>1</v>
      </c>
      <c r="H60" s="47">
        <v>45592</v>
      </c>
      <c r="I60" s="11" t="s">
        <v>431</v>
      </c>
    </row>
    <row r="61" spans="1:9" x14ac:dyDescent="0.3">
      <c r="A61" s="8">
        <f>IF(B61&lt;&gt;"",ROWS($B$6:B61),"")</f>
        <v>56</v>
      </c>
      <c r="B61" s="1" t="s">
        <v>397</v>
      </c>
      <c r="C61" s="1" t="s">
        <v>397</v>
      </c>
      <c r="D61" s="1" t="s">
        <v>398</v>
      </c>
      <c r="E61" s="21">
        <v>434.6</v>
      </c>
      <c r="F61" s="9">
        <v>71</v>
      </c>
      <c r="G61" s="9">
        <v>2</v>
      </c>
      <c r="H61" s="47">
        <v>45758</v>
      </c>
      <c r="I61" s="11" t="s">
        <v>399</v>
      </c>
    </row>
    <row r="62" spans="1:9" x14ac:dyDescent="0.3">
      <c r="A62" s="8">
        <f>IF(B62&lt;&gt;"",ROWS($B$6:B62),"")</f>
        <v>57</v>
      </c>
      <c r="B62" s="1" t="s">
        <v>1057</v>
      </c>
      <c r="C62" s="1" t="s">
        <v>701</v>
      </c>
      <c r="D62" s="1" t="s">
        <v>702</v>
      </c>
      <c r="E62" s="21">
        <v>432</v>
      </c>
      <c r="F62" s="9">
        <v>74</v>
      </c>
      <c r="G62" s="9">
        <v>1</v>
      </c>
      <c r="H62" s="47">
        <v>45590</v>
      </c>
      <c r="I62" s="11" t="s">
        <v>104</v>
      </c>
    </row>
    <row r="63" spans="1:9" x14ac:dyDescent="0.3">
      <c r="A63" s="8">
        <f>IF(B63&lt;&gt;"",ROWS($B$6:B63),"")</f>
        <v>58</v>
      </c>
      <c r="B63" s="1" t="s">
        <v>798</v>
      </c>
      <c r="C63" s="1" t="s">
        <v>798</v>
      </c>
      <c r="D63" s="1" t="s">
        <v>161</v>
      </c>
      <c r="E63" s="21">
        <v>416.41</v>
      </c>
      <c r="F63" s="9">
        <v>75</v>
      </c>
      <c r="G63" s="9">
        <v>1</v>
      </c>
      <c r="H63" s="47">
        <v>45548</v>
      </c>
      <c r="I63" s="11" t="s">
        <v>1058</v>
      </c>
    </row>
    <row r="64" spans="1:9" x14ac:dyDescent="0.3">
      <c r="A64" s="8">
        <f>IF(B64&lt;&gt;"",ROWS($B$6:B64),"")</f>
        <v>59</v>
      </c>
      <c r="B64" s="1" t="s">
        <v>686</v>
      </c>
      <c r="C64" s="1" t="s">
        <v>687</v>
      </c>
      <c r="D64" s="1" t="s">
        <v>267</v>
      </c>
      <c r="E64" s="21">
        <v>403</v>
      </c>
      <c r="F64" s="9">
        <v>86</v>
      </c>
      <c r="G64" s="9">
        <v>1</v>
      </c>
      <c r="H64" s="47">
        <v>45214</v>
      </c>
      <c r="I64" s="11" t="s">
        <v>431</v>
      </c>
    </row>
    <row r="65" spans="1:9" x14ac:dyDescent="0.3">
      <c r="A65" s="8">
        <f>IF(B65&lt;&gt;"",ROWS($B$6:B65),"")</f>
        <v>60</v>
      </c>
      <c r="B65" s="1" t="s">
        <v>930</v>
      </c>
      <c r="C65" s="1" t="s">
        <v>506</v>
      </c>
      <c r="D65" s="1" t="s">
        <v>507</v>
      </c>
      <c r="E65" s="21">
        <v>388.65</v>
      </c>
      <c r="F65" s="9">
        <v>48</v>
      </c>
      <c r="G65" s="9">
        <v>3</v>
      </c>
      <c r="H65" s="47">
        <v>45639</v>
      </c>
      <c r="I65" s="11" t="s">
        <v>59</v>
      </c>
    </row>
    <row r="66" spans="1:9" x14ac:dyDescent="0.3">
      <c r="A66" s="8">
        <f>IF(B66&lt;&gt;"",ROWS($B$6:B66),"")</f>
        <v>61</v>
      </c>
      <c r="B66" s="1" t="s">
        <v>1014</v>
      </c>
      <c r="C66" s="1" t="s">
        <v>286</v>
      </c>
      <c r="D66" s="1" t="s">
        <v>31</v>
      </c>
      <c r="E66" s="21">
        <v>374.42</v>
      </c>
      <c r="F66" s="9">
        <v>82</v>
      </c>
      <c r="G66" s="9">
        <v>1</v>
      </c>
      <c r="H66" s="47">
        <v>45751</v>
      </c>
      <c r="I66" s="11" t="s">
        <v>52</v>
      </c>
    </row>
    <row r="67" spans="1:9" x14ac:dyDescent="0.3">
      <c r="A67" s="8">
        <f>IF(B67&lt;&gt;"",ROWS($B$6:B67),"")</f>
        <v>62</v>
      </c>
      <c r="B67" s="1" t="s">
        <v>625</v>
      </c>
      <c r="C67" s="1" t="s">
        <v>626</v>
      </c>
      <c r="D67" s="1" t="s">
        <v>69</v>
      </c>
      <c r="E67" s="21">
        <v>371</v>
      </c>
      <c r="F67" s="9">
        <v>145</v>
      </c>
      <c r="G67" s="9">
        <v>1</v>
      </c>
      <c r="H67" s="47">
        <v>45492</v>
      </c>
      <c r="I67" s="11" t="s">
        <v>147</v>
      </c>
    </row>
    <row r="68" spans="1:9" x14ac:dyDescent="0.3">
      <c r="A68" s="8">
        <f>IF(B68&lt;&gt;"",ROWS($B$6:B68),"")</f>
        <v>63</v>
      </c>
      <c r="B68" s="1" t="s">
        <v>912</v>
      </c>
      <c r="C68" s="1" t="s">
        <v>139</v>
      </c>
      <c r="D68" s="1" t="s">
        <v>140</v>
      </c>
      <c r="E68" s="21">
        <v>364</v>
      </c>
      <c r="F68" s="9">
        <v>54</v>
      </c>
      <c r="G68" s="9" t="s">
        <v>42</v>
      </c>
      <c r="H68" s="47">
        <v>45653</v>
      </c>
      <c r="I68" s="11" t="s">
        <v>141</v>
      </c>
    </row>
    <row r="69" spans="1:9" x14ac:dyDescent="0.3">
      <c r="A69" s="8">
        <f>IF(B69&lt;&gt;"",ROWS($B$6:B69),"")</f>
        <v>64</v>
      </c>
      <c r="B69" s="1" t="s">
        <v>381</v>
      </c>
      <c r="C69" s="1" t="s">
        <v>382</v>
      </c>
      <c r="D69" s="1" t="s">
        <v>383</v>
      </c>
      <c r="E69" s="21">
        <v>349.25</v>
      </c>
      <c r="F69" s="9">
        <v>45</v>
      </c>
      <c r="G69" s="9">
        <v>2</v>
      </c>
      <c r="H69" s="47">
        <v>45688</v>
      </c>
      <c r="I69" s="11" t="s">
        <v>282</v>
      </c>
    </row>
    <row r="70" spans="1:9" x14ac:dyDescent="0.3">
      <c r="A70" s="8">
        <f>IF(B70&lt;&gt;"",ROWS($B$6:B70),"")</f>
        <v>65</v>
      </c>
      <c r="B70" s="1" t="s">
        <v>987</v>
      </c>
      <c r="C70" s="1" t="s">
        <v>427</v>
      </c>
      <c r="D70" s="1" t="s">
        <v>428</v>
      </c>
      <c r="E70" s="21">
        <v>346</v>
      </c>
      <c r="F70" s="9">
        <v>52</v>
      </c>
      <c r="G70" s="9">
        <v>1</v>
      </c>
      <c r="H70" s="47">
        <v>45740</v>
      </c>
      <c r="I70" s="11" t="s">
        <v>59</v>
      </c>
    </row>
    <row r="71" spans="1:9" x14ac:dyDescent="0.3">
      <c r="A71" s="8">
        <f>IF(B71&lt;&gt;"",ROWS($B$6:B71),"")</f>
        <v>66</v>
      </c>
      <c r="B71" s="1" t="s">
        <v>558</v>
      </c>
      <c r="C71" s="1" t="s">
        <v>559</v>
      </c>
      <c r="D71" s="1" t="s">
        <v>31</v>
      </c>
      <c r="E71" s="21">
        <v>345.98</v>
      </c>
      <c r="F71" s="9">
        <v>78</v>
      </c>
      <c r="G71" s="9">
        <v>2</v>
      </c>
      <c r="H71" s="47">
        <v>45758</v>
      </c>
      <c r="I71" s="11" t="s">
        <v>947</v>
      </c>
    </row>
    <row r="72" spans="1:9" x14ac:dyDescent="0.3">
      <c r="A72" s="8">
        <f>IF(B72&lt;&gt;"",ROWS($B$6:B72),"")</f>
        <v>67</v>
      </c>
      <c r="B72" s="1" t="s">
        <v>583</v>
      </c>
      <c r="C72" s="1" t="s">
        <v>583</v>
      </c>
      <c r="D72" s="1" t="s">
        <v>27</v>
      </c>
      <c r="E72" s="21">
        <v>323.77999999999997</v>
      </c>
      <c r="F72" s="9">
        <v>89</v>
      </c>
      <c r="G72" s="9">
        <v>2</v>
      </c>
      <c r="H72" s="47">
        <v>44659</v>
      </c>
      <c r="I72" s="11" t="s">
        <v>28</v>
      </c>
    </row>
    <row r="73" spans="1:9" x14ac:dyDescent="0.3">
      <c r="A73" s="8">
        <f>IF(B73&lt;&gt;"",ROWS($B$6:B73),"")</f>
        <v>68</v>
      </c>
      <c r="B73" s="1" t="s">
        <v>536</v>
      </c>
      <c r="C73" s="1" t="s">
        <v>537</v>
      </c>
      <c r="D73" s="1" t="s">
        <v>538</v>
      </c>
      <c r="E73" s="21">
        <v>310.50000000000017</v>
      </c>
      <c r="F73" s="9">
        <v>150</v>
      </c>
      <c r="G73" s="9">
        <v>2</v>
      </c>
      <c r="H73" s="47">
        <v>45740</v>
      </c>
      <c r="I73" s="11" t="s">
        <v>59</v>
      </c>
    </row>
    <row r="74" spans="1:9" x14ac:dyDescent="0.3">
      <c r="A74" s="8">
        <f>IF(B74&lt;&gt;"",ROWS($B$6:B74),"")</f>
        <v>69</v>
      </c>
      <c r="B74" s="1" t="s">
        <v>668</v>
      </c>
      <c r="C74" s="1" t="s">
        <v>669</v>
      </c>
      <c r="D74" s="1" t="s">
        <v>670</v>
      </c>
      <c r="E74" s="21">
        <v>310</v>
      </c>
      <c r="F74" s="9">
        <v>122</v>
      </c>
      <c r="G74" s="9">
        <v>1</v>
      </c>
      <c r="H74" s="47">
        <v>45564</v>
      </c>
      <c r="I74" s="11" t="s">
        <v>431</v>
      </c>
    </row>
    <row r="75" spans="1:9" x14ac:dyDescent="0.3">
      <c r="A75" s="8">
        <f>IF(B75&lt;&gt;"",ROWS($B$6:B75),"")</f>
        <v>70</v>
      </c>
      <c r="B75" s="1" t="s">
        <v>748</v>
      </c>
      <c r="C75" s="1" t="s">
        <v>749</v>
      </c>
      <c r="D75" s="1" t="s">
        <v>294</v>
      </c>
      <c r="E75" s="21">
        <v>305</v>
      </c>
      <c r="F75" s="9">
        <v>122</v>
      </c>
      <c r="G75" s="9">
        <v>4</v>
      </c>
      <c r="H75" s="47">
        <v>45338</v>
      </c>
      <c r="I75" s="11" t="s">
        <v>104</v>
      </c>
    </row>
    <row r="76" spans="1:9" x14ac:dyDescent="0.3">
      <c r="A76" s="8">
        <f>IF(B76&lt;&gt;"",ROWS($B$6:B76),"")</f>
        <v>71</v>
      </c>
      <c r="B76" s="1" t="s">
        <v>1059</v>
      </c>
      <c r="C76" s="1" t="s">
        <v>826</v>
      </c>
      <c r="D76" s="1" t="s">
        <v>766</v>
      </c>
      <c r="E76" s="21">
        <v>300</v>
      </c>
      <c r="F76" s="9">
        <v>100</v>
      </c>
      <c r="G76" s="9">
        <v>1</v>
      </c>
      <c r="H76" s="47">
        <v>45492</v>
      </c>
      <c r="I76" s="11" t="s">
        <v>282</v>
      </c>
    </row>
    <row r="77" spans="1:9" x14ac:dyDescent="0.3">
      <c r="A77" s="8">
        <f>IF(B77&lt;&gt;"",ROWS($B$6:B77),"")</f>
        <v>72</v>
      </c>
      <c r="B77" s="1" t="s">
        <v>1004</v>
      </c>
      <c r="C77" s="1" t="s">
        <v>555</v>
      </c>
      <c r="D77" s="1" t="s">
        <v>31</v>
      </c>
      <c r="E77" s="21">
        <v>295</v>
      </c>
      <c r="F77" s="9">
        <v>59</v>
      </c>
      <c r="G77" s="9">
        <v>1</v>
      </c>
      <c r="H77" s="47">
        <v>45359</v>
      </c>
      <c r="I77" s="11" t="s">
        <v>947</v>
      </c>
    </row>
    <row r="78" spans="1:9" x14ac:dyDescent="0.3">
      <c r="A78" s="8">
        <f>IF(B78&lt;&gt;"",ROWS($B$6:B78),"")</f>
        <v>73</v>
      </c>
      <c r="B78" s="1" t="s">
        <v>946</v>
      </c>
      <c r="C78" s="1" t="s">
        <v>714</v>
      </c>
      <c r="D78" s="1" t="s">
        <v>715</v>
      </c>
      <c r="E78" s="21">
        <v>289.95</v>
      </c>
      <c r="F78" s="9">
        <v>79</v>
      </c>
      <c r="G78" s="9">
        <v>2</v>
      </c>
      <c r="H78" s="47">
        <v>45296</v>
      </c>
      <c r="I78" s="11" t="s">
        <v>947</v>
      </c>
    </row>
    <row r="79" spans="1:9" x14ac:dyDescent="0.3">
      <c r="A79" s="8">
        <f>IF(B79&lt;&gt;"",ROWS($B$6:B79),"")</f>
        <v>74</v>
      </c>
      <c r="B79" s="1" t="s">
        <v>962</v>
      </c>
      <c r="C79" s="1" t="s">
        <v>364</v>
      </c>
      <c r="D79" s="1" t="s">
        <v>69</v>
      </c>
      <c r="E79" s="21">
        <v>289.5</v>
      </c>
      <c r="F79" s="9">
        <v>42</v>
      </c>
      <c r="G79" s="9">
        <v>2</v>
      </c>
      <c r="H79" s="47">
        <v>45709</v>
      </c>
      <c r="I79" s="11" t="s">
        <v>282</v>
      </c>
    </row>
    <row r="80" spans="1:9" x14ac:dyDescent="0.3">
      <c r="A80" s="8">
        <f>IF(B80&lt;&gt;"",ROWS($B$6:B80),"")</f>
        <v>75</v>
      </c>
      <c r="B80" s="1" t="s">
        <v>837</v>
      </c>
      <c r="C80" s="1" t="s">
        <v>837</v>
      </c>
      <c r="D80" s="1" t="s">
        <v>838</v>
      </c>
      <c r="E80" s="21">
        <v>248.15</v>
      </c>
      <c r="F80" s="9">
        <v>34</v>
      </c>
      <c r="G80" s="9">
        <v>1</v>
      </c>
      <c r="H80" s="47">
        <v>45191</v>
      </c>
      <c r="I80" s="11" t="s">
        <v>59</v>
      </c>
    </row>
    <row r="81" spans="1:9" x14ac:dyDescent="0.3">
      <c r="A81" s="8">
        <f>IF(B81&lt;&gt;"",ROWS($B$6:B81),"")</f>
        <v>76</v>
      </c>
      <c r="B81" s="1" t="s">
        <v>767</v>
      </c>
      <c r="C81" s="1" t="s">
        <v>768</v>
      </c>
      <c r="D81" s="1" t="s">
        <v>161</v>
      </c>
      <c r="E81" s="21">
        <v>247.4</v>
      </c>
      <c r="F81" s="9">
        <v>31</v>
      </c>
      <c r="G81" s="9">
        <v>1</v>
      </c>
      <c r="H81" s="47">
        <v>45254</v>
      </c>
      <c r="I81" s="11" t="s">
        <v>28</v>
      </c>
    </row>
    <row r="82" spans="1:9" x14ac:dyDescent="0.3">
      <c r="A82" s="8">
        <f>IF(B82&lt;&gt;"",ROWS($B$6:B82),"")</f>
        <v>77</v>
      </c>
      <c r="B82" s="1" t="s">
        <v>1060</v>
      </c>
      <c r="C82" s="1" t="s">
        <v>848</v>
      </c>
      <c r="D82" s="1" t="s">
        <v>31</v>
      </c>
      <c r="E82" s="21">
        <v>223.5</v>
      </c>
      <c r="F82" s="9">
        <v>36</v>
      </c>
      <c r="G82" s="9">
        <v>1</v>
      </c>
      <c r="H82" s="47">
        <v>45366</v>
      </c>
      <c r="I82" s="11" t="s">
        <v>947</v>
      </c>
    </row>
    <row r="83" spans="1:9" x14ac:dyDescent="0.3">
      <c r="A83" s="8">
        <f>IF(B83&lt;&gt;"",ROWS($B$6:B83),"")</f>
        <v>78</v>
      </c>
      <c r="B83" s="1" t="s">
        <v>1020</v>
      </c>
      <c r="C83" s="1" t="s">
        <v>418</v>
      </c>
      <c r="D83" s="1" t="s">
        <v>31</v>
      </c>
      <c r="E83" s="21">
        <v>213</v>
      </c>
      <c r="F83" s="9">
        <v>48</v>
      </c>
      <c r="G83" s="9">
        <v>1</v>
      </c>
      <c r="H83" s="47">
        <v>45772</v>
      </c>
      <c r="I83" s="11" t="s">
        <v>104</v>
      </c>
    </row>
    <row r="84" spans="1:9" x14ac:dyDescent="0.3">
      <c r="A84" s="8">
        <f>IF(B84&lt;&gt;"",ROWS($B$6:B84),"")</f>
        <v>79</v>
      </c>
      <c r="B84" s="1" t="s">
        <v>1061</v>
      </c>
      <c r="C84" s="1" t="s">
        <v>623</v>
      </c>
      <c r="D84" s="1" t="s">
        <v>624</v>
      </c>
      <c r="E84" s="21">
        <v>210.4</v>
      </c>
      <c r="F84" s="9">
        <v>25</v>
      </c>
      <c r="G84" s="9">
        <v>2</v>
      </c>
      <c r="H84" s="47">
        <v>45254</v>
      </c>
      <c r="I84" s="11" t="s">
        <v>59</v>
      </c>
    </row>
    <row r="85" spans="1:9" x14ac:dyDescent="0.3">
      <c r="A85" s="8">
        <f>IF(B85&lt;&gt;"",ROWS($B$6:B85),"")</f>
        <v>80</v>
      </c>
      <c r="B85" s="1" t="s">
        <v>852</v>
      </c>
      <c r="C85" s="1" t="s">
        <v>853</v>
      </c>
      <c r="D85" s="1" t="s">
        <v>185</v>
      </c>
      <c r="E85" s="21">
        <v>199.8</v>
      </c>
      <c r="F85" s="9">
        <v>37</v>
      </c>
      <c r="G85" s="9">
        <v>1</v>
      </c>
      <c r="H85" s="47">
        <v>45012</v>
      </c>
      <c r="I85" s="11" t="s">
        <v>59</v>
      </c>
    </row>
    <row r="86" spans="1:9" x14ac:dyDescent="0.3">
      <c r="A86" s="8">
        <f>IF(B86&lt;&gt;"",ROWS($B$6:B86),"")</f>
        <v>81</v>
      </c>
      <c r="B86" s="1" t="s">
        <v>1028</v>
      </c>
      <c r="C86" s="1" t="s">
        <v>258</v>
      </c>
      <c r="D86" s="1" t="s">
        <v>31</v>
      </c>
      <c r="E86" s="21">
        <v>194.5</v>
      </c>
      <c r="F86" s="9">
        <v>26</v>
      </c>
      <c r="G86" s="9">
        <v>2</v>
      </c>
      <c r="H86" s="47">
        <v>45786</v>
      </c>
      <c r="I86" s="11" t="s">
        <v>28</v>
      </c>
    </row>
    <row r="87" spans="1:9" x14ac:dyDescent="0.3">
      <c r="A87" s="8">
        <f>IF(B87&lt;&gt;"",ROWS($B$6:B87),"")</f>
        <v>82</v>
      </c>
      <c r="B87" s="1" t="s">
        <v>950</v>
      </c>
      <c r="C87" s="1" t="s">
        <v>950</v>
      </c>
      <c r="D87" s="1" t="s">
        <v>27</v>
      </c>
      <c r="E87" s="21">
        <v>180.99999999999997</v>
      </c>
      <c r="F87" s="9">
        <v>53</v>
      </c>
      <c r="G87" s="9">
        <v>2</v>
      </c>
      <c r="H87" s="47">
        <v>44834</v>
      </c>
      <c r="I87" s="11" t="s">
        <v>59</v>
      </c>
    </row>
    <row r="88" spans="1:9" x14ac:dyDescent="0.3">
      <c r="A88" s="8">
        <f>IF(B88&lt;&gt;"",ROWS($B$6:B88),"")</f>
        <v>83</v>
      </c>
      <c r="B88" s="1" t="s">
        <v>813</v>
      </c>
      <c r="C88" s="1" t="s">
        <v>814</v>
      </c>
      <c r="D88" s="1" t="s">
        <v>815</v>
      </c>
      <c r="E88" s="21">
        <v>170</v>
      </c>
      <c r="F88" s="9">
        <v>85</v>
      </c>
      <c r="G88" s="9">
        <v>1</v>
      </c>
      <c r="H88" s="47">
        <v>44694</v>
      </c>
      <c r="I88" s="11" t="s">
        <v>282</v>
      </c>
    </row>
    <row r="89" spans="1:9" x14ac:dyDescent="0.3">
      <c r="A89" s="8">
        <f>IF(B89&lt;&gt;"",ROWS($B$6:B89),"")</f>
        <v>84</v>
      </c>
      <c r="B89" s="1" t="s">
        <v>988</v>
      </c>
      <c r="C89" s="1" t="s">
        <v>435</v>
      </c>
      <c r="D89" s="1" t="s">
        <v>383</v>
      </c>
      <c r="E89" s="21">
        <v>168.69</v>
      </c>
      <c r="F89" s="9">
        <v>24</v>
      </c>
      <c r="G89" s="9">
        <v>2</v>
      </c>
      <c r="H89" s="47">
        <v>45740</v>
      </c>
      <c r="I89" s="11" t="s">
        <v>59</v>
      </c>
    </row>
    <row r="90" spans="1:9" x14ac:dyDescent="0.3">
      <c r="A90" s="8">
        <f>IF(B90&lt;&gt;"",ROWS($B$6:B90),"")</f>
        <v>85</v>
      </c>
      <c r="B90" s="1" t="s">
        <v>1062</v>
      </c>
      <c r="C90" s="1" t="s">
        <v>762</v>
      </c>
      <c r="D90" s="1" t="s">
        <v>763</v>
      </c>
      <c r="E90" s="21">
        <v>165.15</v>
      </c>
      <c r="F90" s="9">
        <v>26</v>
      </c>
      <c r="G90" s="9">
        <v>1</v>
      </c>
      <c r="H90" s="47">
        <v>45012</v>
      </c>
      <c r="I90" s="11" t="s">
        <v>59</v>
      </c>
    </row>
    <row r="91" spans="1:9" x14ac:dyDescent="0.3">
      <c r="A91" s="8">
        <f>IF(B91&lt;&gt;"",ROWS($B$6:B91),"")</f>
        <v>86</v>
      </c>
      <c r="B91" s="1" t="s">
        <v>1035</v>
      </c>
      <c r="C91" s="1" t="s">
        <v>459</v>
      </c>
      <c r="D91" s="1" t="s">
        <v>460</v>
      </c>
      <c r="E91" s="21">
        <v>163.16999999999999</v>
      </c>
      <c r="F91" s="9">
        <v>32</v>
      </c>
      <c r="G91" s="9">
        <v>2</v>
      </c>
      <c r="H91" s="47">
        <v>45786</v>
      </c>
      <c r="I91" s="11" t="s">
        <v>135</v>
      </c>
    </row>
    <row r="92" spans="1:9" x14ac:dyDescent="0.3">
      <c r="A92" s="8">
        <f>IF(B92&lt;&gt;"",ROWS($B$6:B92),"")</f>
        <v>87</v>
      </c>
      <c r="B92" s="1" t="s">
        <v>1063</v>
      </c>
      <c r="C92" s="1" t="s">
        <v>855</v>
      </c>
      <c r="D92" s="1" t="s">
        <v>856</v>
      </c>
      <c r="E92" s="21">
        <v>144.69999999999999</v>
      </c>
      <c r="F92" s="9">
        <v>19</v>
      </c>
      <c r="G92" s="9">
        <v>1</v>
      </c>
      <c r="H92" s="47">
        <v>45379</v>
      </c>
      <c r="I92" s="11" t="s">
        <v>59</v>
      </c>
    </row>
    <row r="93" spans="1:9" x14ac:dyDescent="0.3">
      <c r="A93" s="8">
        <f>IF(B93&lt;&gt;"",ROWS($B$6:B93),"")</f>
        <v>88</v>
      </c>
      <c r="B93" s="1" t="s">
        <v>999</v>
      </c>
      <c r="C93" s="1" t="s">
        <v>644</v>
      </c>
      <c r="D93" s="1" t="s">
        <v>69</v>
      </c>
      <c r="E93" s="21">
        <v>138.6</v>
      </c>
      <c r="F93" s="9">
        <v>23</v>
      </c>
      <c r="G93" s="9">
        <v>2</v>
      </c>
      <c r="H93" s="47">
        <v>45740</v>
      </c>
      <c r="I93" s="11" t="s">
        <v>59</v>
      </c>
    </row>
    <row r="94" spans="1:9" x14ac:dyDescent="0.3">
      <c r="A94" s="8">
        <f>IF(B94&lt;&gt;"",ROWS($B$6:B94),"")</f>
        <v>89</v>
      </c>
      <c r="B94" s="1" t="s">
        <v>1064</v>
      </c>
      <c r="C94" s="1" t="s">
        <v>577</v>
      </c>
      <c r="D94" s="1" t="s">
        <v>31</v>
      </c>
      <c r="E94" s="21">
        <v>138</v>
      </c>
      <c r="F94" s="9">
        <v>24</v>
      </c>
      <c r="G94" s="9">
        <v>1</v>
      </c>
      <c r="H94" s="47">
        <v>45548</v>
      </c>
      <c r="I94" s="11" t="s">
        <v>28</v>
      </c>
    </row>
    <row r="95" spans="1:9" x14ac:dyDescent="0.3">
      <c r="A95" s="8">
        <f>IF(B95&lt;&gt;"",ROWS($B$6:B95),"")</f>
        <v>90</v>
      </c>
      <c r="B95" s="1" t="s">
        <v>1065</v>
      </c>
      <c r="C95" s="1" t="s">
        <v>810</v>
      </c>
      <c r="D95" s="1" t="s">
        <v>161</v>
      </c>
      <c r="E95" s="21">
        <v>134.4</v>
      </c>
      <c r="F95" s="9">
        <v>18</v>
      </c>
      <c r="G95" s="9">
        <v>1</v>
      </c>
      <c r="H95" s="47">
        <v>43987</v>
      </c>
      <c r="I95" s="11" t="s">
        <v>59</v>
      </c>
    </row>
    <row r="96" spans="1:9" x14ac:dyDescent="0.3">
      <c r="A96" s="8">
        <f>IF(B96&lt;&gt;"",ROWS($B$6:B96),"")</f>
        <v>91</v>
      </c>
      <c r="B96" s="1" t="s">
        <v>517</v>
      </c>
      <c r="C96" s="1" t="s">
        <v>518</v>
      </c>
      <c r="D96" s="1" t="s">
        <v>519</v>
      </c>
      <c r="E96" s="21">
        <v>130</v>
      </c>
      <c r="F96" s="9">
        <v>26</v>
      </c>
      <c r="G96" s="9">
        <v>1</v>
      </c>
      <c r="H96" s="47">
        <v>44807</v>
      </c>
      <c r="I96" s="11" t="s">
        <v>431</v>
      </c>
    </row>
    <row r="97" spans="1:9" x14ac:dyDescent="0.3">
      <c r="A97" s="8">
        <f>IF(B97&lt;&gt;"",ROWS($B$6:B97),"")</f>
        <v>92</v>
      </c>
      <c r="B97" s="1" t="s">
        <v>255</v>
      </c>
      <c r="C97" s="1" t="s">
        <v>256</v>
      </c>
      <c r="D97" s="1" t="s">
        <v>31</v>
      </c>
      <c r="E97" s="21">
        <v>100</v>
      </c>
      <c r="F97" s="9">
        <v>20</v>
      </c>
      <c r="G97" s="9">
        <v>1</v>
      </c>
      <c r="H97" s="47">
        <v>45779</v>
      </c>
      <c r="I97" s="11" t="s">
        <v>147</v>
      </c>
    </row>
    <row r="98" spans="1:9" x14ac:dyDescent="0.3">
      <c r="A98" s="8">
        <f>IF(B98&lt;&gt;"",ROWS($B$6:B98),"")</f>
        <v>93</v>
      </c>
      <c r="B98" s="1" t="s">
        <v>992</v>
      </c>
      <c r="C98" s="1" t="s">
        <v>527</v>
      </c>
      <c r="D98" s="1" t="s">
        <v>161</v>
      </c>
      <c r="E98" s="21">
        <v>98.35</v>
      </c>
      <c r="F98" s="9">
        <v>10</v>
      </c>
      <c r="G98" s="9">
        <v>1</v>
      </c>
      <c r="H98" s="47">
        <v>45740</v>
      </c>
      <c r="I98" s="11" t="s">
        <v>59</v>
      </c>
    </row>
    <row r="99" spans="1:9" x14ac:dyDescent="0.3">
      <c r="A99" s="8">
        <f>IF(B99&lt;&gt;"",ROWS($B$6:B99),"")</f>
        <v>94</v>
      </c>
      <c r="B99" s="1" t="s">
        <v>1066</v>
      </c>
      <c r="C99" s="1" t="s">
        <v>876</v>
      </c>
      <c r="D99" s="1" t="s">
        <v>877</v>
      </c>
      <c r="E99" s="21">
        <v>97.85</v>
      </c>
      <c r="F99" s="9">
        <v>12</v>
      </c>
      <c r="G99" s="9">
        <v>1</v>
      </c>
      <c r="H99" s="47">
        <v>45331</v>
      </c>
      <c r="I99" s="11" t="s">
        <v>59</v>
      </c>
    </row>
    <row r="100" spans="1:9" x14ac:dyDescent="0.3">
      <c r="A100" s="8">
        <f>IF(B100&lt;&gt;"",ROWS($B$6:B100),"")</f>
        <v>95</v>
      </c>
      <c r="B100" s="1" t="s">
        <v>681</v>
      </c>
      <c r="C100" s="1" t="s">
        <v>681</v>
      </c>
      <c r="D100" s="1" t="s">
        <v>682</v>
      </c>
      <c r="E100" s="21">
        <v>85.85</v>
      </c>
      <c r="F100" s="9">
        <v>9</v>
      </c>
      <c r="G100" s="9">
        <v>1</v>
      </c>
      <c r="H100" s="47">
        <v>45740</v>
      </c>
      <c r="I100" s="11" t="s">
        <v>59</v>
      </c>
    </row>
    <row r="101" spans="1:9" x14ac:dyDescent="0.3">
      <c r="A101" s="8">
        <f>IF(B101&lt;&gt;"",ROWS($B$6:B101),"")</f>
        <v>96</v>
      </c>
      <c r="B101" s="1" t="s">
        <v>977</v>
      </c>
      <c r="C101" s="1" t="s">
        <v>129</v>
      </c>
      <c r="D101" s="1" t="s">
        <v>31</v>
      </c>
      <c r="E101" s="21">
        <v>83.4</v>
      </c>
      <c r="F101" s="9">
        <v>11</v>
      </c>
      <c r="G101" s="9">
        <v>1</v>
      </c>
      <c r="H101" s="47">
        <v>45723</v>
      </c>
      <c r="I101" s="11" t="s">
        <v>32</v>
      </c>
    </row>
    <row r="102" spans="1:9" x14ac:dyDescent="0.3">
      <c r="A102" s="8">
        <f>IF(B102&lt;&gt;"",ROWS($B$6:B102),"")</f>
        <v>97</v>
      </c>
      <c r="B102" s="1" t="s">
        <v>1000</v>
      </c>
      <c r="C102" s="1" t="s">
        <v>641</v>
      </c>
      <c r="D102" s="1" t="s">
        <v>642</v>
      </c>
      <c r="E102" s="21">
        <v>79.5</v>
      </c>
      <c r="F102" s="9">
        <v>10</v>
      </c>
      <c r="G102" s="9">
        <v>1</v>
      </c>
      <c r="H102" s="47">
        <v>45740</v>
      </c>
      <c r="I102" s="11" t="s">
        <v>59</v>
      </c>
    </row>
    <row r="103" spans="1:9" x14ac:dyDescent="0.3">
      <c r="A103" s="8">
        <f>IF(B103&lt;&gt;"",ROWS($B$6:B103),"")</f>
        <v>98</v>
      </c>
      <c r="B103" s="1" t="s">
        <v>994</v>
      </c>
      <c r="C103" s="1" t="s">
        <v>601</v>
      </c>
      <c r="D103" s="1" t="s">
        <v>602</v>
      </c>
      <c r="E103" s="21">
        <v>78.849999999999994</v>
      </c>
      <c r="F103" s="9">
        <v>12</v>
      </c>
      <c r="G103" s="9">
        <v>2</v>
      </c>
      <c r="H103" s="47">
        <v>45740</v>
      </c>
      <c r="I103" s="11" t="s">
        <v>59</v>
      </c>
    </row>
    <row r="104" spans="1:9" x14ac:dyDescent="0.3">
      <c r="A104" s="8">
        <f>IF(B104&lt;&gt;"",ROWS($B$6:B104),"")</f>
        <v>99</v>
      </c>
      <c r="B104" s="1" t="s">
        <v>1009</v>
      </c>
      <c r="C104" s="1" t="s">
        <v>858</v>
      </c>
      <c r="D104" s="1" t="s">
        <v>512</v>
      </c>
      <c r="E104" s="21">
        <v>72</v>
      </c>
      <c r="F104" s="9">
        <v>18</v>
      </c>
      <c r="G104" s="9">
        <v>1</v>
      </c>
      <c r="H104" s="47">
        <v>45740</v>
      </c>
      <c r="I104" s="11" t="s">
        <v>59</v>
      </c>
    </row>
    <row r="105" spans="1:9" x14ac:dyDescent="0.3">
      <c r="A105" s="8">
        <f>IF(B105&lt;&gt;"",ROWS($B$6:B105),"")</f>
        <v>100</v>
      </c>
      <c r="B105" s="1" t="s">
        <v>942</v>
      </c>
      <c r="C105" s="1" t="s">
        <v>745</v>
      </c>
      <c r="D105" s="1" t="s">
        <v>119</v>
      </c>
      <c r="E105" s="21">
        <v>72</v>
      </c>
      <c r="F105" s="9">
        <v>20</v>
      </c>
      <c r="G105" s="9">
        <v>1</v>
      </c>
      <c r="H105" s="47">
        <v>45394</v>
      </c>
      <c r="I105" s="11" t="s">
        <v>147</v>
      </c>
    </row>
    <row r="106" spans="1:9" x14ac:dyDescent="0.3">
      <c r="A106" s="8">
        <f>IF(B106&lt;&gt;"",ROWS($B$6:B106),"")</f>
        <v>101</v>
      </c>
      <c r="B106" s="1" t="s">
        <v>1067</v>
      </c>
      <c r="C106" s="1" t="s">
        <v>882</v>
      </c>
      <c r="D106" s="1" t="s">
        <v>31</v>
      </c>
      <c r="E106" s="21">
        <v>67.8</v>
      </c>
      <c r="F106" s="9">
        <v>11</v>
      </c>
      <c r="G106" s="9">
        <v>1</v>
      </c>
      <c r="H106" s="47">
        <v>45275</v>
      </c>
      <c r="I106" s="11" t="s">
        <v>59</v>
      </c>
    </row>
    <row r="107" spans="1:9" x14ac:dyDescent="0.3">
      <c r="A107" s="8">
        <f>IF(B107&lt;&gt;"",ROWS($B$6:B107),"")</f>
        <v>102</v>
      </c>
      <c r="B107" s="1" t="s">
        <v>488</v>
      </c>
      <c r="C107" s="1" t="s">
        <v>488</v>
      </c>
      <c r="D107" s="1" t="s">
        <v>27</v>
      </c>
      <c r="E107" s="21">
        <v>62.85</v>
      </c>
      <c r="F107" s="9">
        <v>9</v>
      </c>
      <c r="G107" s="9">
        <v>2</v>
      </c>
      <c r="H107" s="47">
        <v>45758</v>
      </c>
      <c r="I107" s="11" t="s">
        <v>59</v>
      </c>
    </row>
    <row r="108" spans="1:9" x14ac:dyDescent="0.3">
      <c r="A108" s="8">
        <f>IF(B108&lt;&gt;"",ROWS($B$6:B108),"")</f>
        <v>103</v>
      </c>
      <c r="B108" s="1" t="s">
        <v>883</v>
      </c>
      <c r="C108" s="1" t="s">
        <v>883</v>
      </c>
      <c r="D108" s="1" t="s">
        <v>884</v>
      </c>
      <c r="E108" s="21">
        <v>58.5</v>
      </c>
      <c r="F108" s="9">
        <v>8</v>
      </c>
      <c r="G108" s="9">
        <v>1</v>
      </c>
      <c r="H108" s="47">
        <v>45588</v>
      </c>
      <c r="I108" s="11" t="s">
        <v>820</v>
      </c>
    </row>
    <row r="109" spans="1:9" x14ac:dyDescent="0.3">
      <c r="A109" s="8">
        <f>IF(B109&lt;&gt;"",ROWS($B$6:B109),"")</f>
        <v>104</v>
      </c>
      <c r="B109" s="1" t="s">
        <v>750</v>
      </c>
      <c r="C109" s="1" t="s">
        <v>751</v>
      </c>
      <c r="D109" s="1" t="s">
        <v>478</v>
      </c>
      <c r="E109" s="21">
        <v>56.699999999999903</v>
      </c>
      <c r="F109" s="9">
        <v>12</v>
      </c>
      <c r="G109" s="9">
        <v>1</v>
      </c>
      <c r="H109" s="47">
        <v>45740</v>
      </c>
      <c r="I109" s="11" t="s">
        <v>59</v>
      </c>
    </row>
    <row r="110" spans="1:9" x14ac:dyDescent="0.3">
      <c r="A110" s="8">
        <f>IF(B110&lt;&gt;"",ROWS($B$6:B110),"")</f>
        <v>105</v>
      </c>
      <c r="B110" s="1" t="s">
        <v>821</v>
      </c>
      <c r="C110" s="1" t="s">
        <v>822</v>
      </c>
      <c r="D110" s="1" t="s">
        <v>161</v>
      </c>
      <c r="E110" s="21">
        <v>49</v>
      </c>
      <c r="F110" s="9">
        <v>13</v>
      </c>
      <c r="G110" s="9">
        <v>1</v>
      </c>
      <c r="H110" s="47">
        <v>45740</v>
      </c>
      <c r="I110" s="11" t="s">
        <v>59</v>
      </c>
    </row>
    <row r="111" spans="1:9" x14ac:dyDescent="0.3">
      <c r="A111" s="8">
        <f>IF(B111&lt;&gt;"",ROWS($B$6:B111),"")</f>
        <v>106</v>
      </c>
      <c r="B111" s="1" t="s">
        <v>1068</v>
      </c>
      <c r="C111" s="1" t="s">
        <v>895</v>
      </c>
      <c r="D111" s="1" t="s">
        <v>203</v>
      </c>
      <c r="E111" s="21">
        <v>31.34</v>
      </c>
      <c r="F111" s="9">
        <v>5</v>
      </c>
      <c r="G111" s="9">
        <v>1</v>
      </c>
      <c r="H111" s="47">
        <v>45379</v>
      </c>
      <c r="I111" s="11" t="s">
        <v>59</v>
      </c>
    </row>
    <row r="112" spans="1:9" x14ac:dyDescent="0.3">
      <c r="A112" s="8">
        <f>IF(B112&lt;&gt;"",ROWS($B$6:B112),"")</f>
        <v>107</v>
      </c>
      <c r="B112" s="1" t="s">
        <v>1039</v>
      </c>
      <c r="C112" s="1" t="s">
        <v>550</v>
      </c>
      <c r="D112" s="1" t="s">
        <v>161</v>
      </c>
      <c r="E112" s="21">
        <v>31</v>
      </c>
      <c r="F112" s="9">
        <v>6</v>
      </c>
      <c r="G112" s="9">
        <v>2</v>
      </c>
      <c r="H112" s="47">
        <v>45779</v>
      </c>
      <c r="I112" s="11" t="s">
        <v>104</v>
      </c>
    </row>
    <row r="113" spans="1:9" x14ac:dyDescent="0.3">
      <c r="A113" s="8">
        <f>IF(B113&lt;&gt;"",ROWS($B$6:B113),"")</f>
        <v>108</v>
      </c>
      <c r="B113" s="1" t="s">
        <v>1040</v>
      </c>
      <c r="C113" s="1" t="s">
        <v>585</v>
      </c>
      <c r="D113" s="1" t="s">
        <v>150</v>
      </c>
      <c r="E113" s="21">
        <v>24.6</v>
      </c>
      <c r="F113" s="9">
        <v>5</v>
      </c>
      <c r="G113" s="9">
        <v>1</v>
      </c>
      <c r="H113" s="47">
        <v>45786</v>
      </c>
      <c r="I113" s="11" t="s">
        <v>104</v>
      </c>
    </row>
    <row r="114" spans="1:9" x14ac:dyDescent="0.3">
      <c r="A114" s="8">
        <f>IF(B114&lt;&gt;"",ROWS($B$6:B114),"")</f>
        <v>109</v>
      </c>
      <c r="B114" s="1" t="s">
        <v>948</v>
      </c>
      <c r="C114" s="1" t="s">
        <v>708</v>
      </c>
      <c r="D114" s="1" t="s">
        <v>69</v>
      </c>
      <c r="E114" s="21">
        <v>24</v>
      </c>
      <c r="F114" s="9">
        <v>12</v>
      </c>
      <c r="G114" s="9">
        <v>1</v>
      </c>
      <c r="H114" s="47">
        <v>45317</v>
      </c>
      <c r="I114" s="11" t="s">
        <v>282</v>
      </c>
    </row>
    <row r="115" spans="1:9" x14ac:dyDescent="0.3">
      <c r="A115" s="8">
        <f>IF(B115&lt;&gt;"",ROWS($B$6:B115),"")</f>
        <v>110</v>
      </c>
      <c r="B115" s="1" t="s">
        <v>446</v>
      </c>
      <c r="C115" s="1" t="s">
        <v>446</v>
      </c>
      <c r="D115" s="1" t="s">
        <v>27</v>
      </c>
      <c r="E115" s="21">
        <v>23</v>
      </c>
      <c r="F115" s="9">
        <v>5</v>
      </c>
      <c r="G115" s="9">
        <v>1</v>
      </c>
      <c r="H115" s="47">
        <v>45625</v>
      </c>
      <c r="I115" s="11" t="s">
        <v>28</v>
      </c>
    </row>
    <row r="116" spans="1:9" x14ac:dyDescent="0.3">
      <c r="A116" s="8">
        <f>IF(B116&lt;&gt;"",ROWS($B$6:B116),"")</f>
        <v>111</v>
      </c>
      <c r="B116" s="1" t="s">
        <v>913</v>
      </c>
      <c r="C116" s="1" t="s">
        <v>199</v>
      </c>
      <c r="D116" s="1" t="s">
        <v>200</v>
      </c>
      <c r="E116" s="21">
        <v>20</v>
      </c>
      <c r="F116" s="9">
        <v>4</v>
      </c>
      <c r="G116" s="9">
        <v>1</v>
      </c>
      <c r="H116" s="47">
        <v>45660</v>
      </c>
      <c r="I116" s="11" t="s">
        <v>147</v>
      </c>
    </row>
    <row r="117" spans="1:9" x14ac:dyDescent="0.3">
      <c r="A117" s="8">
        <f>IF(B117&lt;&gt;"",ROWS($B$6:B117),"")</f>
        <v>112</v>
      </c>
      <c r="B117" s="1" t="s">
        <v>991</v>
      </c>
      <c r="C117" s="1" t="s">
        <v>607</v>
      </c>
      <c r="D117" s="1" t="s">
        <v>608</v>
      </c>
      <c r="E117" s="21">
        <v>16.2</v>
      </c>
      <c r="F117" s="9">
        <v>3</v>
      </c>
      <c r="G117" s="9">
        <v>1</v>
      </c>
      <c r="H117" s="47">
        <v>45740</v>
      </c>
      <c r="I117" s="11" t="s">
        <v>59</v>
      </c>
    </row>
    <row r="118" spans="1:9" x14ac:dyDescent="0.3">
      <c r="A118" s="8">
        <f>IF(B118&lt;&gt;"",ROWS($B$6:B118),"")</f>
        <v>113</v>
      </c>
      <c r="B118" s="1" t="s">
        <v>1022</v>
      </c>
      <c r="C118" s="1" t="s">
        <v>597</v>
      </c>
      <c r="D118" s="1" t="s">
        <v>185</v>
      </c>
      <c r="E118" s="21">
        <v>12</v>
      </c>
      <c r="F118" s="9">
        <v>2</v>
      </c>
      <c r="G118" s="9">
        <v>1</v>
      </c>
      <c r="H118" s="47">
        <v>45765</v>
      </c>
      <c r="I118" s="11" t="s">
        <v>104</v>
      </c>
    </row>
    <row r="119" spans="1:9" x14ac:dyDescent="0.3">
      <c r="E119" s="19">
        <f>SUBTOTAL(109,Table3_Birželis[Pajamos])</f>
        <v>1543708.4799999991</v>
      </c>
      <c r="F119" s="12">
        <f>SUBTOTAL(109,Table3_Birželis[Žiūrovų skaičius])</f>
        <v>254594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9"/>
  <sheetViews>
    <sheetView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19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38</v>
      </c>
      <c r="C6" s="1" t="s">
        <v>38</v>
      </c>
      <c r="D6" s="1" t="s">
        <v>31</v>
      </c>
      <c r="E6" s="21">
        <v>442926.21</v>
      </c>
      <c r="F6" s="9">
        <v>58453</v>
      </c>
      <c r="G6" s="9">
        <v>19</v>
      </c>
      <c r="H6" s="47">
        <v>45835</v>
      </c>
      <c r="I6" s="11" t="s">
        <v>32</v>
      </c>
    </row>
    <row r="7" spans="1:9" x14ac:dyDescent="0.3">
      <c r="A7" s="8">
        <f>IF(B7&lt;&gt;"",ROWS($B$6:B7),"")</f>
        <v>2</v>
      </c>
      <c r="B7" s="1" t="s">
        <v>1069</v>
      </c>
      <c r="C7" s="1" t="s">
        <v>77</v>
      </c>
      <c r="D7" s="1" t="s">
        <v>31</v>
      </c>
      <c r="E7" s="21">
        <v>224869.26</v>
      </c>
      <c r="F7" s="9">
        <v>34139</v>
      </c>
      <c r="G7" s="9">
        <v>23</v>
      </c>
      <c r="H7" s="47">
        <v>45840</v>
      </c>
      <c r="I7" s="11" t="s">
        <v>52</v>
      </c>
    </row>
    <row r="8" spans="1:9" x14ac:dyDescent="0.3">
      <c r="A8" s="8">
        <f>IF(B8&lt;&gt;"",ROWS($B$6:B8),"")</f>
        <v>3</v>
      </c>
      <c r="B8" s="1" t="s">
        <v>1070</v>
      </c>
      <c r="C8" s="1" t="s">
        <v>96</v>
      </c>
      <c r="D8" s="1" t="s">
        <v>31</v>
      </c>
      <c r="E8" s="21">
        <v>143684.16</v>
      </c>
      <c r="F8" s="9">
        <v>28011</v>
      </c>
      <c r="G8" s="9">
        <v>21</v>
      </c>
      <c r="H8" s="47">
        <v>45856</v>
      </c>
      <c r="I8" s="11" t="s">
        <v>47</v>
      </c>
    </row>
    <row r="9" spans="1:9" x14ac:dyDescent="0.3">
      <c r="A9" s="8">
        <f>IF(B9&lt;&gt;"",ROWS($B$6:B9),"")</f>
        <v>4</v>
      </c>
      <c r="B9" s="1" t="s">
        <v>107</v>
      </c>
      <c r="C9" s="1" t="s">
        <v>107</v>
      </c>
      <c r="D9" s="1" t="s">
        <v>31</v>
      </c>
      <c r="E9" s="21">
        <v>120905.12</v>
      </c>
      <c r="F9" s="9">
        <v>24054</v>
      </c>
      <c r="G9" s="9">
        <v>30</v>
      </c>
      <c r="H9" s="47">
        <v>45835</v>
      </c>
      <c r="I9" s="11" t="s">
        <v>35</v>
      </c>
    </row>
    <row r="10" spans="1:9" x14ac:dyDescent="0.3">
      <c r="A10" s="8">
        <f>IF(B10&lt;&gt;"",ROWS($B$6:B10),"")</f>
        <v>5</v>
      </c>
      <c r="B10" s="1" t="s">
        <v>1044</v>
      </c>
      <c r="C10" s="1" t="s">
        <v>56</v>
      </c>
      <c r="D10" s="1" t="s">
        <v>31</v>
      </c>
      <c r="E10" s="21">
        <v>114901.04</v>
      </c>
      <c r="F10" s="9">
        <v>20311</v>
      </c>
      <c r="G10" s="9">
        <v>26</v>
      </c>
      <c r="H10" s="47">
        <v>45821</v>
      </c>
      <c r="I10" s="11" t="s">
        <v>52</v>
      </c>
    </row>
    <row r="11" spans="1:9" x14ac:dyDescent="0.3">
      <c r="A11" s="8">
        <f>IF(B11&lt;&gt;"",ROWS($B$6:B11),"")</f>
        <v>6</v>
      </c>
      <c r="B11" s="1" t="s">
        <v>1071</v>
      </c>
      <c r="C11" s="1" t="s">
        <v>131</v>
      </c>
      <c r="D11" s="1" t="s">
        <v>31</v>
      </c>
      <c r="E11" s="21">
        <v>105165.42</v>
      </c>
      <c r="F11" s="9">
        <v>15578</v>
      </c>
      <c r="G11" s="9">
        <v>18</v>
      </c>
      <c r="H11" s="47">
        <v>45849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1072</v>
      </c>
      <c r="C12" s="1" t="s">
        <v>109</v>
      </c>
      <c r="D12" s="1" t="s">
        <v>31</v>
      </c>
      <c r="E12" s="21">
        <v>89878.49</v>
      </c>
      <c r="F12" s="9">
        <v>13608</v>
      </c>
      <c r="G12" s="9">
        <v>17</v>
      </c>
      <c r="H12" s="47">
        <v>45863</v>
      </c>
      <c r="I12" s="11" t="s">
        <v>35</v>
      </c>
    </row>
    <row r="13" spans="1:9" x14ac:dyDescent="0.3">
      <c r="A13" s="8">
        <f>IF(B13&lt;&gt;"",ROWS($B$6:B13),"")</f>
        <v>8</v>
      </c>
      <c r="B13" s="1" t="s">
        <v>1025</v>
      </c>
      <c r="C13" s="1" t="s">
        <v>40</v>
      </c>
      <c r="D13" s="1" t="s">
        <v>31</v>
      </c>
      <c r="E13" s="21">
        <v>83373.429999999993</v>
      </c>
      <c r="F13" s="9">
        <v>15811</v>
      </c>
      <c r="G13" s="9">
        <v>17</v>
      </c>
      <c r="H13" s="47">
        <v>45800</v>
      </c>
      <c r="I13" s="11" t="s">
        <v>35</v>
      </c>
    </row>
    <row r="14" spans="1:9" x14ac:dyDescent="0.3">
      <c r="A14" s="8">
        <f>IF(B14&lt;&gt;"",ROWS($B$6:B14),"")</f>
        <v>9</v>
      </c>
      <c r="B14" s="1" t="s">
        <v>1045</v>
      </c>
      <c r="C14" s="1" t="s">
        <v>98</v>
      </c>
      <c r="D14" s="1" t="s">
        <v>99</v>
      </c>
      <c r="E14" s="21">
        <v>72243.31</v>
      </c>
      <c r="F14" s="9">
        <v>10477</v>
      </c>
      <c r="G14" s="9">
        <v>13</v>
      </c>
      <c r="H14" s="47">
        <v>45828</v>
      </c>
      <c r="I14" s="11" t="s">
        <v>63</v>
      </c>
    </row>
    <row r="15" spans="1:9" x14ac:dyDescent="0.3">
      <c r="A15" s="8">
        <f>IF(B15&lt;&gt;"",ROWS($B$6:B15),"")</f>
        <v>10</v>
      </c>
      <c r="B15" s="1" t="s">
        <v>1073</v>
      </c>
      <c r="C15" s="1" t="s">
        <v>213</v>
      </c>
      <c r="D15" s="1" t="s">
        <v>31</v>
      </c>
      <c r="E15" s="21">
        <v>52668.46</v>
      </c>
      <c r="F15" s="9">
        <v>8120</v>
      </c>
      <c r="G15" s="9">
        <v>16</v>
      </c>
      <c r="H15" s="47">
        <v>45856</v>
      </c>
      <c r="I15" s="11" t="s">
        <v>63</v>
      </c>
    </row>
    <row r="16" spans="1:9" x14ac:dyDescent="0.3">
      <c r="A16" s="8">
        <f>IF(B16&lt;&gt;"",ROWS($B$6:B16),"")</f>
        <v>11</v>
      </c>
      <c r="B16" s="1" t="s">
        <v>1074</v>
      </c>
      <c r="C16" s="1" t="s">
        <v>254</v>
      </c>
      <c r="D16" s="1" t="s">
        <v>31</v>
      </c>
      <c r="E16" s="21">
        <v>37108.68</v>
      </c>
      <c r="F16" s="9">
        <v>5114</v>
      </c>
      <c r="G16" s="9">
        <v>15</v>
      </c>
      <c r="H16" s="47">
        <v>45849</v>
      </c>
      <c r="I16" s="11" t="s">
        <v>28</v>
      </c>
    </row>
    <row r="17" spans="1:9" x14ac:dyDescent="0.3">
      <c r="A17" s="8">
        <f>IF(B17&lt;&gt;"",ROWS($B$6:B17),"")</f>
        <v>12</v>
      </c>
      <c r="B17" s="1" t="s">
        <v>1075</v>
      </c>
      <c r="C17" s="1" t="s">
        <v>236</v>
      </c>
      <c r="D17" s="1" t="s">
        <v>31</v>
      </c>
      <c r="E17" s="21">
        <v>30787.78</v>
      </c>
      <c r="F17" s="9">
        <v>5120</v>
      </c>
      <c r="G17" s="9">
        <v>14</v>
      </c>
      <c r="H17" s="47">
        <v>45863</v>
      </c>
      <c r="I17" s="11" t="s">
        <v>28</v>
      </c>
    </row>
    <row r="18" spans="1:9" x14ac:dyDescent="0.3">
      <c r="A18" s="8">
        <f>IF(B18&lt;&gt;"",ROWS($B$6:B18),"")</f>
        <v>13</v>
      </c>
      <c r="B18" s="1" t="s">
        <v>1026</v>
      </c>
      <c r="C18" s="1" t="s">
        <v>81</v>
      </c>
      <c r="D18" s="1" t="s">
        <v>31</v>
      </c>
      <c r="E18" s="21">
        <v>11231.91</v>
      </c>
      <c r="F18" s="9">
        <v>1781</v>
      </c>
      <c r="G18" s="9">
        <v>5</v>
      </c>
      <c r="H18" s="47">
        <v>45800</v>
      </c>
      <c r="I18" s="11" t="s">
        <v>47</v>
      </c>
    </row>
    <row r="19" spans="1:9" x14ac:dyDescent="0.3">
      <c r="A19" s="8">
        <f>IF(B19&lt;&gt;"",ROWS($B$6:B19),"")</f>
        <v>14</v>
      </c>
      <c r="B19" s="1" t="s">
        <v>1048</v>
      </c>
      <c r="C19" s="1" t="s">
        <v>250</v>
      </c>
      <c r="D19" s="1" t="s">
        <v>31</v>
      </c>
      <c r="E19" s="21">
        <v>9714.1</v>
      </c>
      <c r="F19" s="9">
        <v>1611</v>
      </c>
      <c r="G19" s="9">
        <v>10</v>
      </c>
      <c r="H19" s="47">
        <v>45828</v>
      </c>
      <c r="I19" s="11" t="s">
        <v>104</v>
      </c>
    </row>
    <row r="20" spans="1:9" x14ac:dyDescent="0.3">
      <c r="A20" s="8">
        <f>IF(B20&lt;&gt;"",ROWS($B$6:B20),"")</f>
        <v>15</v>
      </c>
      <c r="B20" s="1" t="s">
        <v>1076</v>
      </c>
      <c r="C20" s="1" t="s">
        <v>420</v>
      </c>
      <c r="D20" s="1" t="s">
        <v>161</v>
      </c>
      <c r="E20" s="21">
        <v>9413.94</v>
      </c>
      <c r="F20" s="9">
        <v>1621</v>
      </c>
      <c r="G20" s="9">
        <v>15</v>
      </c>
      <c r="H20" s="47">
        <v>45842</v>
      </c>
      <c r="I20" s="11" t="s">
        <v>1077</v>
      </c>
    </row>
    <row r="21" spans="1:9" x14ac:dyDescent="0.3">
      <c r="A21" s="8">
        <f>IF(B21&lt;&gt;"",ROWS($B$6:B21),"")</f>
        <v>16</v>
      </c>
      <c r="B21" s="1" t="s">
        <v>1078</v>
      </c>
      <c r="C21" s="1" t="s">
        <v>51</v>
      </c>
      <c r="D21" s="1" t="s">
        <v>31</v>
      </c>
      <c r="E21" s="21">
        <v>8506.44</v>
      </c>
      <c r="F21" s="9">
        <v>1564</v>
      </c>
      <c r="G21" s="9">
        <v>10</v>
      </c>
      <c r="H21" s="47" t="s">
        <v>1079</v>
      </c>
      <c r="I21" s="11" t="s">
        <v>52</v>
      </c>
    </row>
    <row r="22" spans="1:9" x14ac:dyDescent="0.3">
      <c r="A22" s="8">
        <f>IF(B22&lt;&gt;"",ROWS($B$6:B22),"")</f>
        <v>17</v>
      </c>
      <c r="B22" s="1" t="s">
        <v>1080</v>
      </c>
      <c r="C22" s="1" t="s">
        <v>406</v>
      </c>
      <c r="D22" s="1" t="s">
        <v>407</v>
      </c>
      <c r="E22" s="21">
        <v>8347</v>
      </c>
      <c r="F22" s="9">
        <v>1607</v>
      </c>
      <c r="G22" s="9">
        <v>18</v>
      </c>
      <c r="H22" s="47">
        <v>45863</v>
      </c>
      <c r="I22" s="11" t="s">
        <v>147</v>
      </c>
    </row>
    <row r="23" spans="1:9" x14ac:dyDescent="0.3">
      <c r="A23" s="8">
        <f>IF(B23&lt;&gt;"",ROWS($B$6:B23),"")</f>
        <v>18</v>
      </c>
      <c r="B23" s="1" t="s">
        <v>350</v>
      </c>
      <c r="C23" s="1" t="s">
        <v>350</v>
      </c>
      <c r="D23" s="1" t="s">
        <v>31</v>
      </c>
      <c r="E23" s="21">
        <v>7907.52</v>
      </c>
      <c r="F23" s="9">
        <v>1223</v>
      </c>
      <c r="G23" s="9">
        <v>14</v>
      </c>
      <c r="H23" s="47">
        <v>45835</v>
      </c>
      <c r="I23" s="11" t="s">
        <v>52</v>
      </c>
    </row>
    <row r="24" spans="1:9" x14ac:dyDescent="0.3">
      <c r="A24" s="8">
        <f>IF(B24&lt;&gt;"",ROWS($B$6:B24),"")</f>
        <v>19</v>
      </c>
      <c r="B24" s="1" t="s">
        <v>1081</v>
      </c>
      <c r="C24" s="1" t="s">
        <v>462</v>
      </c>
      <c r="D24" s="1" t="s">
        <v>438</v>
      </c>
      <c r="E24" s="21">
        <v>7022</v>
      </c>
      <c r="F24" s="9">
        <v>1068</v>
      </c>
      <c r="G24" s="9">
        <v>8</v>
      </c>
      <c r="H24" s="47">
        <v>45842</v>
      </c>
      <c r="I24" s="11" t="s">
        <v>300</v>
      </c>
    </row>
    <row r="25" spans="1:9" x14ac:dyDescent="0.3">
      <c r="A25" s="8">
        <f>IF(B25&lt;&gt;"",ROWS($B$6:B25),"")</f>
        <v>20</v>
      </c>
      <c r="B25" s="1" t="s">
        <v>1082</v>
      </c>
      <c r="C25" s="1" t="s">
        <v>494</v>
      </c>
      <c r="D25" s="1" t="s">
        <v>372</v>
      </c>
      <c r="E25" s="21">
        <v>5379</v>
      </c>
      <c r="F25" s="9">
        <v>921</v>
      </c>
      <c r="G25" s="9">
        <v>14</v>
      </c>
      <c r="H25" s="47">
        <v>45856</v>
      </c>
      <c r="I25" s="11" t="s">
        <v>147</v>
      </c>
    </row>
    <row r="26" spans="1:9" x14ac:dyDescent="0.3">
      <c r="A26" s="8">
        <f>IF(B26&lt;&gt;"",ROWS($B$6:B26),"")</f>
        <v>21</v>
      </c>
      <c r="B26" s="1" t="s">
        <v>1036</v>
      </c>
      <c r="C26" s="1" t="s">
        <v>225</v>
      </c>
      <c r="D26" s="1" t="s">
        <v>31</v>
      </c>
      <c r="E26" s="21">
        <v>5025.5200000000004</v>
      </c>
      <c r="F26" s="9">
        <v>723</v>
      </c>
      <c r="G26" s="9">
        <v>4</v>
      </c>
      <c r="H26" s="47">
        <v>45807</v>
      </c>
      <c r="I26" s="11" t="s">
        <v>52</v>
      </c>
    </row>
    <row r="27" spans="1:9" x14ac:dyDescent="0.3">
      <c r="A27" s="8">
        <f>IF(B27&lt;&gt;"",ROWS($B$6:B27),"")</f>
        <v>22</v>
      </c>
      <c r="B27" s="1" t="s">
        <v>1046</v>
      </c>
      <c r="C27" s="1" t="s">
        <v>127</v>
      </c>
      <c r="D27" s="1" t="s">
        <v>31</v>
      </c>
      <c r="E27" s="21">
        <v>4800.43</v>
      </c>
      <c r="F27" s="9">
        <v>742</v>
      </c>
      <c r="G27" s="9">
        <v>7</v>
      </c>
      <c r="H27" s="47">
        <v>45814</v>
      </c>
      <c r="I27" s="11" t="s">
        <v>947</v>
      </c>
    </row>
    <row r="28" spans="1:9" x14ac:dyDescent="0.3">
      <c r="A28" s="8">
        <f>IF(B28&lt;&gt;"",ROWS($B$6:B28),"")</f>
        <v>23</v>
      </c>
      <c r="B28" s="1" t="s">
        <v>979</v>
      </c>
      <c r="C28" s="1" t="s">
        <v>979</v>
      </c>
      <c r="D28" s="1" t="s">
        <v>27</v>
      </c>
      <c r="E28" s="21">
        <v>4674.7</v>
      </c>
      <c r="F28" s="9">
        <v>639</v>
      </c>
      <c r="G28" s="9">
        <v>3</v>
      </c>
      <c r="H28" s="47">
        <v>45740</v>
      </c>
      <c r="I28" s="11" t="s">
        <v>59</v>
      </c>
    </row>
    <row r="29" spans="1:9" x14ac:dyDescent="0.3">
      <c r="A29" s="8">
        <f>IF(B29&lt;&gt;"",ROWS($B$6:B29),"")</f>
        <v>24</v>
      </c>
      <c r="B29" s="1" t="s">
        <v>26</v>
      </c>
      <c r="C29" s="1" t="s">
        <v>26</v>
      </c>
      <c r="D29" s="1" t="s">
        <v>27</v>
      </c>
      <c r="E29" s="21">
        <v>3961.2</v>
      </c>
      <c r="F29" s="9">
        <v>597</v>
      </c>
      <c r="G29" s="9">
        <v>6</v>
      </c>
      <c r="H29" s="47">
        <v>45681</v>
      </c>
      <c r="I29" s="11" t="s">
        <v>28</v>
      </c>
    </row>
    <row r="30" spans="1:9" x14ac:dyDescent="0.3">
      <c r="A30" s="8">
        <f>IF(B30&lt;&gt;"",ROWS($B$6:B30),"")</f>
        <v>25</v>
      </c>
      <c r="B30" s="1" t="s">
        <v>1083</v>
      </c>
      <c r="C30" s="1" t="s">
        <v>445</v>
      </c>
      <c r="D30" s="1" t="s">
        <v>69</v>
      </c>
      <c r="E30" s="21">
        <v>3562.3900000000003</v>
      </c>
      <c r="F30" s="9">
        <v>527</v>
      </c>
      <c r="G30" s="9">
        <v>8</v>
      </c>
      <c r="H30" s="47">
        <v>45856</v>
      </c>
      <c r="I30" s="11" t="s">
        <v>300</v>
      </c>
    </row>
    <row r="31" spans="1:9" x14ac:dyDescent="0.3">
      <c r="A31" s="8">
        <f>IF(B31&lt;&gt;"",ROWS($B$6:B31),"")</f>
        <v>26</v>
      </c>
      <c r="B31" s="1" t="s">
        <v>1084</v>
      </c>
      <c r="C31" s="1" t="s">
        <v>590</v>
      </c>
      <c r="D31" s="1" t="s">
        <v>161</v>
      </c>
      <c r="E31" s="21">
        <v>3056.95</v>
      </c>
      <c r="F31" s="9">
        <v>567</v>
      </c>
      <c r="G31" s="9">
        <v>3</v>
      </c>
      <c r="H31" s="47">
        <v>45828</v>
      </c>
      <c r="I31" s="11" t="s">
        <v>300</v>
      </c>
    </row>
    <row r="32" spans="1:9" x14ac:dyDescent="0.3">
      <c r="A32" s="8">
        <f>IF(B32&lt;&gt;"",ROWS($B$6:B32),"")</f>
        <v>27</v>
      </c>
      <c r="B32" s="1" t="s">
        <v>1085</v>
      </c>
      <c r="C32" s="1" t="s">
        <v>531</v>
      </c>
      <c r="D32" s="1" t="s">
        <v>161</v>
      </c>
      <c r="E32" s="21">
        <v>2951.78</v>
      </c>
      <c r="F32" s="9">
        <v>644</v>
      </c>
      <c r="G32" s="9">
        <v>10</v>
      </c>
      <c r="H32" s="47">
        <v>45863</v>
      </c>
      <c r="I32" s="11" t="s">
        <v>104</v>
      </c>
    </row>
    <row r="33" spans="1:9" x14ac:dyDescent="0.3">
      <c r="A33" s="8">
        <f>IF(B33&lt;&gt;"",ROWS($B$6:B33),"")</f>
        <v>28</v>
      </c>
      <c r="B33" s="1" t="s">
        <v>1086</v>
      </c>
      <c r="C33" s="1" t="s">
        <v>125</v>
      </c>
      <c r="D33" s="1" t="s">
        <v>31</v>
      </c>
      <c r="E33" s="21">
        <v>2664.71</v>
      </c>
      <c r="F33" s="9">
        <v>379</v>
      </c>
      <c r="G33" s="9">
        <v>8</v>
      </c>
      <c r="H33" s="47" t="s">
        <v>1079</v>
      </c>
      <c r="I33" s="11" t="s">
        <v>47</v>
      </c>
    </row>
    <row r="34" spans="1:9" x14ac:dyDescent="0.3">
      <c r="A34" s="8">
        <f>IF(B34&lt;&gt;"",ROWS($B$6:B34),"")</f>
        <v>29</v>
      </c>
      <c r="B34" s="1" t="s">
        <v>957</v>
      </c>
      <c r="C34" s="1" t="s">
        <v>160</v>
      </c>
      <c r="D34" s="1" t="s">
        <v>161</v>
      </c>
      <c r="E34" s="21">
        <v>2593.5</v>
      </c>
      <c r="F34" s="9">
        <v>884</v>
      </c>
      <c r="G34" s="9">
        <v>7</v>
      </c>
      <c r="H34" s="47">
        <v>45709</v>
      </c>
      <c r="I34" s="11" t="s">
        <v>104</v>
      </c>
    </row>
    <row r="35" spans="1:9" x14ac:dyDescent="0.3">
      <c r="A35" s="8">
        <f>IF(B35&lt;&gt;"",ROWS($B$6:B35),"")</f>
        <v>30</v>
      </c>
      <c r="B35" s="1" t="s">
        <v>1051</v>
      </c>
      <c r="C35" s="1" t="s">
        <v>1052</v>
      </c>
      <c r="D35" s="1" t="s">
        <v>99</v>
      </c>
      <c r="E35" s="21">
        <v>2231</v>
      </c>
      <c r="F35" s="9">
        <v>888</v>
      </c>
      <c r="G35" s="9">
        <v>5</v>
      </c>
      <c r="H35" s="47">
        <v>45562</v>
      </c>
      <c r="I35" s="11" t="s">
        <v>28</v>
      </c>
    </row>
    <row r="36" spans="1:9" x14ac:dyDescent="0.3">
      <c r="A36" s="8">
        <f>IF(B36&lt;&gt;"",ROWS($B$6:B36),"")</f>
        <v>31</v>
      </c>
      <c r="B36" s="1" t="s">
        <v>1029</v>
      </c>
      <c r="C36" s="1" t="s">
        <v>275</v>
      </c>
      <c r="D36" s="1" t="s">
        <v>119</v>
      </c>
      <c r="E36" s="21">
        <v>2217.5</v>
      </c>
      <c r="F36" s="9">
        <v>908</v>
      </c>
      <c r="G36" s="9">
        <v>7</v>
      </c>
      <c r="H36" s="47">
        <v>45794</v>
      </c>
      <c r="I36" s="11" t="s">
        <v>28</v>
      </c>
    </row>
    <row r="37" spans="1:9" x14ac:dyDescent="0.3">
      <c r="A37" s="8">
        <f>IF(B37&lt;&gt;"",ROWS($B$6:B37),"")</f>
        <v>32</v>
      </c>
      <c r="B37" s="1" t="s">
        <v>978</v>
      </c>
      <c r="C37" s="1" t="s">
        <v>65</v>
      </c>
      <c r="D37" s="1" t="s">
        <v>66</v>
      </c>
      <c r="E37" s="21">
        <v>2043.55</v>
      </c>
      <c r="F37" s="9">
        <v>375</v>
      </c>
      <c r="G37" s="9">
        <v>5</v>
      </c>
      <c r="H37" s="47">
        <v>45744</v>
      </c>
      <c r="I37" s="11" t="s">
        <v>59</v>
      </c>
    </row>
    <row r="38" spans="1:9" x14ac:dyDescent="0.3">
      <c r="A38" s="8">
        <f>IF(B38&lt;&gt;"",ROWS($B$6:B38),"")</f>
        <v>33</v>
      </c>
      <c r="B38" s="1" t="s">
        <v>1087</v>
      </c>
      <c r="C38" s="1" t="s">
        <v>546</v>
      </c>
      <c r="D38" s="1" t="s">
        <v>31</v>
      </c>
      <c r="E38" s="21">
        <v>1985.65</v>
      </c>
      <c r="F38" s="9">
        <v>313</v>
      </c>
      <c r="G38" s="9">
        <v>9</v>
      </c>
      <c r="H38" s="47">
        <v>45856</v>
      </c>
      <c r="I38" s="11" t="s">
        <v>282</v>
      </c>
    </row>
    <row r="39" spans="1:9" x14ac:dyDescent="0.3">
      <c r="A39" s="8">
        <f>IF(B39&lt;&gt;"",ROWS($B$6:B39),"")</f>
        <v>34</v>
      </c>
      <c r="B39" s="1" t="s">
        <v>931</v>
      </c>
      <c r="C39" s="1" t="s">
        <v>211</v>
      </c>
      <c r="D39" s="1" t="s">
        <v>99</v>
      </c>
      <c r="E39" s="21">
        <v>1938</v>
      </c>
      <c r="F39" s="9">
        <v>804</v>
      </c>
      <c r="G39" s="9">
        <v>4</v>
      </c>
      <c r="H39" s="47">
        <v>45688</v>
      </c>
      <c r="I39" s="11" t="s">
        <v>104</v>
      </c>
    </row>
    <row r="40" spans="1:9" x14ac:dyDescent="0.3">
      <c r="A40" s="8">
        <f>IF(B40&lt;&gt;"",ROWS($B$6:B40),"")</f>
        <v>35</v>
      </c>
      <c r="B40" s="1" t="s">
        <v>1088</v>
      </c>
      <c r="C40" s="1" t="s">
        <v>666</v>
      </c>
      <c r="D40" s="1" t="s">
        <v>667</v>
      </c>
      <c r="E40" s="21">
        <v>1814</v>
      </c>
      <c r="F40" s="9">
        <v>742</v>
      </c>
      <c r="G40" s="9">
        <v>5</v>
      </c>
      <c r="H40" s="47">
        <v>45499</v>
      </c>
      <c r="I40" s="11" t="s">
        <v>104</v>
      </c>
    </row>
    <row r="41" spans="1:9" x14ac:dyDescent="0.3">
      <c r="A41" s="8">
        <f>IF(B41&lt;&gt;"",ROWS($B$6:B41),"")</f>
        <v>36</v>
      </c>
      <c r="B41" s="1" t="s">
        <v>1013</v>
      </c>
      <c r="C41" s="1" t="s">
        <v>207</v>
      </c>
      <c r="D41" s="1" t="s">
        <v>161</v>
      </c>
      <c r="E41" s="21">
        <v>1656.1</v>
      </c>
      <c r="F41" s="9">
        <v>664</v>
      </c>
      <c r="G41" s="9">
        <v>5</v>
      </c>
      <c r="H41" s="47">
        <v>45765</v>
      </c>
      <c r="I41" s="11" t="s">
        <v>947</v>
      </c>
    </row>
    <row r="42" spans="1:9" x14ac:dyDescent="0.3">
      <c r="A42" s="8">
        <f>IF(B42&lt;&gt;"",ROWS($B$6:B42),"")</f>
        <v>37</v>
      </c>
      <c r="B42" s="1" t="s">
        <v>982</v>
      </c>
      <c r="C42" s="1" t="s">
        <v>154</v>
      </c>
      <c r="D42" s="1" t="s">
        <v>155</v>
      </c>
      <c r="E42" s="21">
        <v>1522.8</v>
      </c>
      <c r="F42" s="9">
        <v>252</v>
      </c>
      <c r="G42" s="9">
        <v>4</v>
      </c>
      <c r="H42" s="47">
        <v>45744</v>
      </c>
      <c r="I42" s="11" t="s">
        <v>28</v>
      </c>
    </row>
    <row r="43" spans="1:9" x14ac:dyDescent="0.3">
      <c r="A43" s="8">
        <f>IF(B43&lt;&gt;"",ROWS($B$6:B43),"")</f>
        <v>38</v>
      </c>
      <c r="B43" s="1" t="s">
        <v>452</v>
      </c>
      <c r="C43" s="1" t="s">
        <v>453</v>
      </c>
      <c r="D43" s="1" t="s">
        <v>423</v>
      </c>
      <c r="E43" s="21">
        <v>1470</v>
      </c>
      <c r="F43" s="9">
        <v>420</v>
      </c>
      <c r="G43" s="9" t="s">
        <v>42</v>
      </c>
      <c r="H43" s="47">
        <v>45793</v>
      </c>
      <c r="I43" s="11" t="s">
        <v>141</v>
      </c>
    </row>
    <row r="44" spans="1:9" x14ac:dyDescent="0.3">
      <c r="A44" s="8">
        <f>IF(B44&lt;&gt;"",ROWS($B$6:B44),"")</f>
        <v>39</v>
      </c>
      <c r="B44" s="1" t="s">
        <v>912</v>
      </c>
      <c r="C44" s="1" t="s">
        <v>139</v>
      </c>
      <c r="D44" s="1" t="s">
        <v>140</v>
      </c>
      <c r="E44" s="21">
        <v>1400</v>
      </c>
      <c r="F44" s="9">
        <v>200</v>
      </c>
      <c r="G44" s="9" t="s">
        <v>42</v>
      </c>
      <c r="H44" s="47">
        <v>45653</v>
      </c>
      <c r="I44" s="11" t="s">
        <v>141</v>
      </c>
    </row>
    <row r="45" spans="1:9" x14ac:dyDescent="0.3">
      <c r="A45" s="8">
        <f>IF(B45&lt;&gt;"",ROWS($B$6:B45),"")</f>
        <v>40</v>
      </c>
      <c r="B45" s="1" t="s">
        <v>965</v>
      </c>
      <c r="C45" s="1" t="s">
        <v>425</v>
      </c>
      <c r="D45" s="1" t="s">
        <v>161</v>
      </c>
      <c r="E45" s="21">
        <v>1355</v>
      </c>
      <c r="F45" s="9">
        <v>240</v>
      </c>
      <c r="G45" s="9" t="s">
        <v>42</v>
      </c>
      <c r="H45" s="47">
        <v>45702</v>
      </c>
      <c r="I45" s="11" t="s">
        <v>141</v>
      </c>
    </row>
    <row r="46" spans="1:9" x14ac:dyDescent="0.3">
      <c r="A46" s="8">
        <f>IF(B46&lt;&gt;"",ROWS($B$6:B46),"")</f>
        <v>41</v>
      </c>
      <c r="B46" s="1" t="s">
        <v>1023</v>
      </c>
      <c r="C46" s="1" t="s">
        <v>646</v>
      </c>
      <c r="D46" s="1" t="s">
        <v>140</v>
      </c>
      <c r="E46" s="21">
        <v>1355</v>
      </c>
      <c r="F46" s="9">
        <v>240</v>
      </c>
      <c r="G46" s="9" t="s">
        <v>42</v>
      </c>
      <c r="H46" s="47">
        <v>45401</v>
      </c>
      <c r="I46" s="11" t="s">
        <v>141</v>
      </c>
    </row>
    <row r="47" spans="1:9" x14ac:dyDescent="0.3">
      <c r="A47" s="8">
        <f>IF(B47&lt;&gt;"",ROWS($B$6:B47),"")</f>
        <v>42</v>
      </c>
      <c r="B47" s="1" t="s">
        <v>1055</v>
      </c>
      <c r="C47" s="1" t="s">
        <v>638</v>
      </c>
      <c r="D47" s="1" t="s">
        <v>161</v>
      </c>
      <c r="E47" s="21">
        <v>1128</v>
      </c>
      <c r="F47" s="9">
        <v>481</v>
      </c>
      <c r="G47" s="9">
        <v>4</v>
      </c>
      <c r="H47" s="47">
        <v>45184</v>
      </c>
      <c r="I47" s="11" t="s">
        <v>28</v>
      </c>
    </row>
    <row r="48" spans="1:9" x14ac:dyDescent="0.3">
      <c r="A48" s="8">
        <f>IF(B48&lt;&gt;"",ROWS($B$6:B48),"")</f>
        <v>43</v>
      </c>
      <c r="B48" s="1" t="s">
        <v>1089</v>
      </c>
      <c r="C48" s="1" t="s">
        <v>233</v>
      </c>
      <c r="D48" s="1" t="s">
        <v>234</v>
      </c>
      <c r="E48" s="21">
        <v>1126.5999999999999</v>
      </c>
      <c r="F48" s="9">
        <v>170</v>
      </c>
      <c r="G48" s="9">
        <v>8</v>
      </c>
      <c r="H48" s="47" t="s">
        <v>1079</v>
      </c>
      <c r="I48" s="11" t="s">
        <v>63</v>
      </c>
    </row>
    <row r="49" spans="1:9" x14ac:dyDescent="0.3">
      <c r="A49" s="8">
        <f>IF(B49&lt;&gt;"",ROWS($B$6:B49),"")</f>
        <v>44</v>
      </c>
      <c r="B49" s="1" t="s">
        <v>1053</v>
      </c>
      <c r="C49" s="1" t="s">
        <v>548</v>
      </c>
      <c r="D49" s="1" t="s">
        <v>140</v>
      </c>
      <c r="E49" s="21">
        <v>1085.55</v>
      </c>
      <c r="F49" s="9">
        <v>172</v>
      </c>
      <c r="G49" s="9">
        <v>2</v>
      </c>
      <c r="H49" s="47">
        <v>45807</v>
      </c>
      <c r="I49" s="11" t="s">
        <v>300</v>
      </c>
    </row>
    <row r="50" spans="1:9" x14ac:dyDescent="0.3">
      <c r="A50" s="8">
        <f>IF(B50&lt;&gt;"",ROWS($B$6:B50),"")</f>
        <v>45</v>
      </c>
      <c r="B50" s="1" t="s">
        <v>1019</v>
      </c>
      <c r="C50" s="1" t="s">
        <v>333</v>
      </c>
      <c r="D50" s="1" t="s">
        <v>334</v>
      </c>
      <c r="E50" s="21">
        <v>852</v>
      </c>
      <c r="F50" s="9">
        <v>154</v>
      </c>
      <c r="G50" s="9">
        <v>3</v>
      </c>
      <c r="H50" s="47">
        <v>45758</v>
      </c>
      <c r="I50" s="11" t="s">
        <v>147</v>
      </c>
    </row>
    <row r="51" spans="1:9" x14ac:dyDescent="0.3">
      <c r="A51" s="8">
        <f>IF(B51&lt;&gt;"",ROWS($B$6:B51),"")</f>
        <v>46</v>
      </c>
      <c r="B51" s="1" t="s">
        <v>1002</v>
      </c>
      <c r="C51" s="1" t="s">
        <v>480</v>
      </c>
      <c r="D51" s="1" t="s">
        <v>1003</v>
      </c>
      <c r="E51" s="21">
        <v>740.84</v>
      </c>
      <c r="F51" s="9">
        <v>281</v>
      </c>
      <c r="G51" s="9">
        <v>5</v>
      </c>
      <c r="H51" s="47">
        <v>45541</v>
      </c>
      <c r="I51" s="11" t="s">
        <v>104</v>
      </c>
    </row>
    <row r="52" spans="1:9" x14ac:dyDescent="0.3">
      <c r="A52" s="8">
        <f>IF(B52&lt;&gt;"",ROWS($B$6:B52),"")</f>
        <v>47</v>
      </c>
      <c r="B52" s="1" t="s">
        <v>996</v>
      </c>
      <c r="C52" s="1" t="s">
        <v>574</v>
      </c>
      <c r="D52" s="1" t="s">
        <v>161</v>
      </c>
      <c r="E52" s="21">
        <v>735.5</v>
      </c>
      <c r="F52" s="9">
        <v>103</v>
      </c>
      <c r="G52" s="9">
        <v>2</v>
      </c>
      <c r="H52" s="47">
        <v>45740</v>
      </c>
      <c r="I52" s="11" t="s">
        <v>59</v>
      </c>
    </row>
    <row r="53" spans="1:9" x14ac:dyDescent="0.3">
      <c r="A53" s="8">
        <f>IF(B53&lt;&gt;"",ROWS($B$6:B53),"")</f>
        <v>48</v>
      </c>
      <c r="B53" s="1" t="s">
        <v>1037</v>
      </c>
      <c r="C53" s="1" t="s">
        <v>248</v>
      </c>
      <c r="D53" s="1" t="s">
        <v>31</v>
      </c>
      <c r="E53" s="21">
        <v>718.8</v>
      </c>
      <c r="F53" s="9">
        <v>88</v>
      </c>
      <c r="G53" s="9">
        <v>1</v>
      </c>
      <c r="H53" s="47">
        <v>45807</v>
      </c>
      <c r="I53" s="11" t="s">
        <v>104</v>
      </c>
    </row>
    <row r="54" spans="1:9" x14ac:dyDescent="0.3">
      <c r="A54" s="8">
        <f>IF(B54&lt;&gt;"",ROWS($B$6:B54),"")</f>
        <v>49</v>
      </c>
      <c r="B54" s="1" t="s">
        <v>962</v>
      </c>
      <c r="C54" s="1" t="s">
        <v>364</v>
      </c>
      <c r="D54" s="1" t="s">
        <v>69</v>
      </c>
      <c r="E54" s="21">
        <v>712.5</v>
      </c>
      <c r="F54" s="9">
        <v>109</v>
      </c>
      <c r="G54" s="9">
        <v>2</v>
      </c>
      <c r="H54" s="47">
        <v>45709</v>
      </c>
      <c r="I54" s="11" t="s">
        <v>282</v>
      </c>
    </row>
    <row r="55" spans="1:9" x14ac:dyDescent="0.3">
      <c r="A55" s="8">
        <f>IF(B55&lt;&gt;"",ROWS($B$6:B55),"")</f>
        <v>50</v>
      </c>
      <c r="B55" s="1" t="s">
        <v>989</v>
      </c>
      <c r="C55" s="1" t="s">
        <v>468</v>
      </c>
      <c r="D55" s="1" t="s">
        <v>161</v>
      </c>
      <c r="E55" s="21">
        <v>686</v>
      </c>
      <c r="F55" s="9">
        <v>109</v>
      </c>
      <c r="G55" s="9">
        <v>1</v>
      </c>
      <c r="H55" s="47">
        <v>45740</v>
      </c>
      <c r="I55" s="11" t="s">
        <v>59</v>
      </c>
    </row>
    <row r="56" spans="1:9" x14ac:dyDescent="0.3">
      <c r="A56" s="8">
        <f>IF(B56&lt;&gt;"",ROWS($B$6:B56),"")</f>
        <v>51</v>
      </c>
      <c r="B56" s="1" t="s">
        <v>1030</v>
      </c>
      <c r="C56" s="1" t="s">
        <v>299</v>
      </c>
      <c r="D56" s="1" t="s">
        <v>161</v>
      </c>
      <c r="E56" s="21">
        <v>658.5</v>
      </c>
      <c r="F56" s="9">
        <v>121</v>
      </c>
      <c r="G56" s="9">
        <v>2</v>
      </c>
      <c r="H56" s="47">
        <v>45786</v>
      </c>
      <c r="I56" s="11" t="s">
        <v>300</v>
      </c>
    </row>
    <row r="57" spans="1:9" x14ac:dyDescent="0.3">
      <c r="A57" s="8">
        <f>IF(B57&lt;&gt;"",ROWS($B$6:B57),"")</f>
        <v>52</v>
      </c>
      <c r="B57" s="1" t="s">
        <v>1061</v>
      </c>
      <c r="C57" s="1" t="s">
        <v>623</v>
      </c>
      <c r="D57" s="1" t="s">
        <v>624</v>
      </c>
      <c r="E57" s="21">
        <v>546</v>
      </c>
      <c r="F57" s="9">
        <v>87</v>
      </c>
      <c r="G57" s="9">
        <v>2</v>
      </c>
      <c r="H57" s="47">
        <v>45254</v>
      </c>
      <c r="I57" s="11" t="s">
        <v>59</v>
      </c>
    </row>
    <row r="58" spans="1:9" x14ac:dyDescent="0.3">
      <c r="A58" s="8">
        <f>IF(B58&lt;&gt;"",ROWS($B$6:B58),"")</f>
        <v>53</v>
      </c>
      <c r="B58" s="1" t="s">
        <v>772</v>
      </c>
      <c r="C58" s="1" t="s">
        <v>772</v>
      </c>
      <c r="D58" s="1" t="s">
        <v>27</v>
      </c>
      <c r="E58" s="21">
        <v>537</v>
      </c>
      <c r="F58" s="9">
        <v>166</v>
      </c>
      <c r="G58" s="9">
        <v>1</v>
      </c>
      <c r="H58" s="47">
        <v>45345</v>
      </c>
      <c r="I58" s="11" t="s">
        <v>28</v>
      </c>
    </row>
    <row r="59" spans="1:9" x14ac:dyDescent="0.3">
      <c r="A59" s="8">
        <f>IF(B59&lt;&gt;"",ROWS($B$6:B59),"")</f>
        <v>54</v>
      </c>
      <c r="B59" s="1" t="s">
        <v>1090</v>
      </c>
      <c r="C59" s="1" t="s">
        <v>45</v>
      </c>
      <c r="D59" s="1" t="s">
        <v>46</v>
      </c>
      <c r="E59" s="21">
        <v>489</v>
      </c>
      <c r="F59" s="9">
        <v>80</v>
      </c>
      <c r="G59" s="9">
        <v>2</v>
      </c>
      <c r="H59" s="47">
        <v>45653</v>
      </c>
      <c r="I59" s="11" t="s">
        <v>47</v>
      </c>
    </row>
    <row r="60" spans="1:9" x14ac:dyDescent="0.3">
      <c r="A60" s="8">
        <f>IF(B60&lt;&gt;"",ROWS($B$6:B60),"")</f>
        <v>55</v>
      </c>
      <c r="B60" s="1" t="s">
        <v>1091</v>
      </c>
      <c r="C60" s="1" t="s">
        <v>722</v>
      </c>
      <c r="D60" s="1" t="s">
        <v>99</v>
      </c>
      <c r="E60" s="21">
        <v>469</v>
      </c>
      <c r="F60" s="9">
        <v>70</v>
      </c>
      <c r="G60" s="9">
        <v>2</v>
      </c>
      <c r="H60" s="47">
        <v>45555</v>
      </c>
      <c r="I60" s="11" t="s">
        <v>59</v>
      </c>
    </row>
    <row r="61" spans="1:9" x14ac:dyDescent="0.3">
      <c r="A61" s="8">
        <f>IF(B61&lt;&gt;"",ROWS($B$6:B61),"")</f>
        <v>56</v>
      </c>
      <c r="B61" s="1" t="s">
        <v>748</v>
      </c>
      <c r="C61" s="1" t="s">
        <v>749</v>
      </c>
      <c r="D61" s="1" t="s">
        <v>294</v>
      </c>
      <c r="E61" s="21">
        <v>435.5</v>
      </c>
      <c r="F61" s="9">
        <v>199</v>
      </c>
      <c r="G61" s="9">
        <v>4</v>
      </c>
      <c r="H61" s="47">
        <v>45338</v>
      </c>
      <c r="I61" s="11" t="s">
        <v>104</v>
      </c>
    </row>
    <row r="62" spans="1:9" x14ac:dyDescent="0.3">
      <c r="A62" s="8">
        <f>IF(B62&lt;&gt;"",ROWS($B$6:B62),"")</f>
        <v>57</v>
      </c>
      <c r="B62" s="1" t="s">
        <v>446</v>
      </c>
      <c r="C62" s="1" t="s">
        <v>446</v>
      </c>
      <c r="D62" s="1" t="s">
        <v>27</v>
      </c>
      <c r="E62" s="21">
        <v>353</v>
      </c>
      <c r="F62" s="9">
        <v>54</v>
      </c>
      <c r="G62" s="9">
        <v>1</v>
      </c>
      <c r="H62" s="47">
        <v>45625</v>
      </c>
      <c r="I62" s="11" t="s">
        <v>28</v>
      </c>
    </row>
    <row r="63" spans="1:9" x14ac:dyDescent="0.3">
      <c r="A63" s="8">
        <f>IF(B63&lt;&gt;"",ROWS($B$6:B63),"")</f>
        <v>58</v>
      </c>
      <c r="B63" s="1" t="s">
        <v>1050</v>
      </c>
      <c r="C63" s="1" t="s">
        <v>496</v>
      </c>
      <c r="D63" s="1" t="s">
        <v>161</v>
      </c>
      <c r="E63" s="21">
        <v>334</v>
      </c>
      <c r="F63" s="9">
        <v>70</v>
      </c>
      <c r="G63" s="9">
        <v>2</v>
      </c>
      <c r="H63" s="47">
        <v>45821</v>
      </c>
      <c r="I63" s="11" t="s">
        <v>147</v>
      </c>
    </row>
    <row r="64" spans="1:9" x14ac:dyDescent="0.3">
      <c r="A64" s="8">
        <f>IF(B64&lt;&gt;"",ROWS($B$6:B64),"")</f>
        <v>59</v>
      </c>
      <c r="B64" s="1" t="s">
        <v>681</v>
      </c>
      <c r="C64" s="1" t="s">
        <v>681</v>
      </c>
      <c r="D64" s="1" t="s">
        <v>682</v>
      </c>
      <c r="E64" s="21">
        <v>316.5</v>
      </c>
      <c r="F64" s="9">
        <v>51</v>
      </c>
      <c r="G64" s="9">
        <v>1</v>
      </c>
      <c r="H64" s="47">
        <v>45740</v>
      </c>
      <c r="I64" s="11" t="s">
        <v>59</v>
      </c>
    </row>
    <row r="65" spans="1:9" x14ac:dyDescent="0.3">
      <c r="A65" s="8">
        <f>IF(B65&lt;&gt;"",ROWS($B$6:B65),"")</f>
        <v>60</v>
      </c>
      <c r="B65" s="1" t="s">
        <v>816</v>
      </c>
      <c r="C65" s="1" t="s">
        <v>817</v>
      </c>
      <c r="D65" s="1" t="s">
        <v>818</v>
      </c>
      <c r="E65" s="21">
        <v>315</v>
      </c>
      <c r="F65" s="9">
        <v>47</v>
      </c>
      <c r="G65" s="9">
        <v>1</v>
      </c>
      <c r="H65" s="47">
        <v>45590</v>
      </c>
      <c r="I65" s="11" t="s">
        <v>28</v>
      </c>
    </row>
    <row r="66" spans="1:9" x14ac:dyDescent="0.3">
      <c r="A66" s="8">
        <f>IF(B66&lt;&gt;"",ROWS($B$6:B66),"")</f>
        <v>61</v>
      </c>
      <c r="B66" s="1" t="s">
        <v>1056</v>
      </c>
      <c r="C66" s="1" t="s">
        <v>735</v>
      </c>
      <c r="D66" s="1" t="s">
        <v>473</v>
      </c>
      <c r="E66" s="21">
        <v>272</v>
      </c>
      <c r="F66" s="9">
        <v>51</v>
      </c>
      <c r="G66" s="9">
        <v>3</v>
      </c>
      <c r="H66" s="47">
        <v>45828</v>
      </c>
      <c r="I66" s="11" t="s">
        <v>282</v>
      </c>
    </row>
    <row r="67" spans="1:9" x14ac:dyDescent="0.3">
      <c r="A67" s="8">
        <f>IF(B67&lt;&gt;"",ROWS($B$6:B67),"")</f>
        <v>62</v>
      </c>
      <c r="B67" s="1" t="s">
        <v>930</v>
      </c>
      <c r="C67" s="1" t="s">
        <v>506</v>
      </c>
      <c r="D67" s="1" t="s">
        <v>507</v>
      </c>
      <c r="E67" s="21">
        <v>252.7</v>
      </c>
      <c r="F67" s="9">
        <v>35</v>
      </c>
      <c r="G67" s="9">
        <v>1</v>
      </c>
      <c r="H67" s="47">
        <v>45639</v>
      </c>
      <c r="I67" s="11" t="s">
        <v>59</v>
      </c>
    </row>
    <row r="68" spans="1:9" x14ac:dyDescent="0.3">
      <c r="A68" s="8">
        <f>IF(B68&lt;&gt;"",ROWS($B$6:B68),"")</f>
        <v>63</v>
      </c>
      <c r="B68" s="1" t="s">
        <v>1027</v>
      </c>
      <c r="C68" s="1" t="s">
        <v>123</v>
      </c>
      <c r="D68" s="1" t="s">
        <v>31</v>
      </c>
      <c r="E68" s="21">
        <v>249.05</v>
      </c>
      <c r="F68" s="9">
        <v>51</v>
      </c>
      <c r="G68" s="9">
        <v>1</v>
      </c>
      <c r="H68" s="47">
        <v>45793</v>
      </c>
      <c r="I68" s="11" t="s">
        <v>32</v>
      </c>
    </row>
    <row r="69" spans="1:9" x14ac:dyDescent="0.3">
      <c r="A69" s="8">
        <f>IF(B69&lt;&gt;"",ROWS($B$6:B69),"")</f>
        <v>64</v>
      </c>
      <c r="B69" s="1" t="s">
        <v>1047</v>
      </c>
      <c r="C69" s="1" t="s">
        <v>266</v>
      </c>
      <c r="D69" s="1" t="s">
        <v>267</v>
      </c>
      <c r="E69" s="21">
        <v>244.18</v>
      </c>
      <c r="F69" s="9">
        <v>60</v>
      </c>
      <c r="G69" s="9">
        <v>6</v>
      </c>
      <c r="H69" s="47">
        <v>45814</v>
      </c>
      <c r="I69" s="11" t="s">
        <v>28</v>
      </c>
    </row>
    <row r="70" spans="1:9" x14ac:dyDescent="0.3">
      <c r="A70" s="8">
        <f>IF(B70&lt;&gt;"",ROWS($B$6:B70),"")</f>
        <v>65</v>
      </c>
      <c r="B70" s="1" t="s">
        <v>1033</v>
      </c>
      <c r="C70" s="1" t="s">
        <v>409</v>
      </c>
      <c r="D70" s="1" t="s">
        <v>31</v>
      </c>
      <c r="E70" s="21">
        <v>238.35</v>
      </c>
      <c r="F70" s="9">
        <v>29</v>
      </c>
      <c r="G70" s="9">
        <v>2</v>
      </c>
      <c r="H70" s="47">
        <v>45786</v>
      </c>
      <c r="I70" s="11" t="s">
        <v>282</v>
      </c>
    </row>
    <row r="71" spans="1:9" x14ac:dyDescent="0.3">
      <c r="A71" s="8">
        <f>IF(B71&lt;&gt;"",ROWS($B$6:B71),"")</f>
        <v>66</v>
      </c>
      <c r="B71" s="1" t="s">
        <v>802</v>
      </c>
      <c r="C71" s="1" t="s">
        <v>802</v>
      </c>
      <c r="D71" s="1" t="s">
        <v>31</v>
      </c>
      <c r="E71" s="21">
        <v>236</v>
      </c>
      <c r="F71" s="9">
        <v>36</v>
      </c>
      <c r="G71" s="9">
        <v>1</v>
      </c>
      <c r="H71" s="47">
        <v>45359</v>
      </c>
      <c r="I71" s="11" t="s">
        <v>52</v>
      </c>
    </row>
    <row r="72" spans="1:9" x14ac:dyDescent="0.3">
      <c r="A72" s="8">
        <f>IF(B72&lt;&gt;"",ROWS($B$6:B72),"")</f>
        <v>67</v>
      </c>
      <c r="B72" s="1" t="s">
        <v>908</v>
      </c>
      <c r="C72" s="1" t="s">
        <v>58</v>
      </c>
      <c r="D72" s="1" t="s">
        <v>31</v>
      </c>
      <c r="E72" s="21">
        <v>223.75</v>
      </c>
      <c r="F72" s="9">
        <v>25</v>
      </c>
      <c r="G72" s="9">
        <v>1</v>
      </c>
      <c r="H72" s="47">
        <v>45667</v>
      </c>
      <c r="I72" s="11" t="s">
        <v>59</v>
      </c>
    </row>
    <row r="73" spans="1:9" x14ac:dyDescent="0.3">
      <c r="A73" s="8">
        <f>IF(B73&lt;&gt;"",ROWS($B$6:B73),"")</f>
        <v>68</v>
      </c>
      <c r="B73" s="1" t="s">
        <v>992</v>
      </c>
      <c r="C73" s="1" t="s">
        <v>527</v>
      </c>
      <c r="D73" s="1" t="s">
        <v>161</v>
      </c>
      <c r="E73" s="21">
        <v>223.75</v>
      </c>
      <c r="F73" s="9">
        <v>24</v>
      </c>
      <c r="G73" s="9">
        <v>1</v>
      </c>
      <c r="H73" s="47">
        <v>45740</v>
      </c>
      <c r="I73" s="11" t="s">
        <v>59</v>
      </c>
    </row>
    <row r="74" spans="1:9" x14ac:dyDescent="0.3">
      <c r="A74" s="8">
        <f>IF(B74&lt;&gt;"",ROWS($B$6:B74),"")</f>
        <v>69</v>
      </c>
      <c r="B74" s="1" t="s">
        <v>1018</v>
      </c>
      <c r="C74" s="1" t="s">
        <v>371</v>
      </c>
      <c r="D74" s="1" t="s">
        <v>372</v>
      </c>
      <c r="E74" s="21">
        <v>219</v>
      </c>
      <c r="F74" s="9">
        <v>41</v>
      </c>
      <c r="G74" s="9">
        <v>1</v>
      </c>
      <c r="H74" s="47">
        <v>45772</v>
      </c>
      <c r="I74" s="11" t="s">
        <v>147</v>
      </c>
    </row>
    <row r="75" spans="1:9" x14ac:dyDescent="0.3">
      <c r="A75" s="8">
        <f>IF(B75&lt;&gt;"",ROWS($B$6:B75),"")</f>
        <v>70</v>
      </c>
      <c r="B75" s="1" t="s">
        <v>381</v>
      </c>
      <c r="C75" s="1" t="s">
        <v>382</v>
      </c>
      <c r="D75" s="1" t="s">
        <v>383</v>
      </c>
      <c r="E75" s="21">
        <v>200.8</v>
      </c>
      <c r="F75" s="9">
        <v>23</v>
      </c>
      <c r="G75" s="9">
        <v>1</v>
      </c>
      <c r="H75" s="47">
        <v>45688</v>
      </c>
      <c r="I75" s="11" t="s">
        <v>282</v>
      </c>
    </row>
    <row r="76" spans="1:9" x14ac:dyDescent="0.3">
      <c r="A76" s="8">
        <f>IF(B76&lt;&gt;"",ROWS($B$6:B76),"")</f>
        <v>71</v>
      </c>
      <c r="B76" s="1" t="s">
        <v>1092</v>
      </c>
      <c r="C76" s="1" t="s">
        <v>836</v>
      </c>
      <c r="D76" s="1" t="s">
        <v>294</v>
      </c>
      <c r="E76" s="21">
        <v>175.04999999999998</v>
      </c>
      <c r="F76" s="9">
        <v>30</v>
      </c>
      <c r="G76" s="9">
        <v>1</v>
      </c>
      <c r="H76" s="47">
        <v>43987</v>
      </c>
      <c r="I76" s="11" t="s">
        <v>59</v>
      </c>
    </row>
    <row r="77" spans="1:9" x14ac:dyDescent="0.3">
      <c r="A77" s="8">
        <f>IF(B77&lt;&gt;"",ROWS($B$6:B77),"")</f>
        <v>72</v>
      </c>
      <c r="B77" s="1" t="s">
        <v>671</v>
      </c>
      <c r="C77" s="1" t="s">
        <v>672</v>
      </c>
      <c r="D77" s="1" t="s">
        <v>673</v>
      </c>
      <c r="E77" s="21">
        <v>150.63999999999999</v>
      </c>
      <c r="F77" s="9">
        <v>31</v>
      </c>
      <c r="G77" s="9">
        <v>1</v>
      </c>
      <c r="H77" s="47">
        <v>45331</v>
      </c>
      <c r="I77" s="11" t="s">
        <v>28</v>
      </c>
    </row>
    <row r="78" spans="1:9" x14ac:dyDescent="0.3">
      <c r="A78" s="8">
        <f>IF(B78&lt;&gt;"",ROWS($B$6:B78),"")</f>
        <v>73</v>
      </c>
      <c r="B78" s="1" t="s">
        <v>988</v>
      </c>
      <c r="C78" s="1" t="s">
        <v>435</v>
      </c>
      <c r="D78" s="1" t="s">
        <v>383</v>
      </c>
      <c r="E78" s="21">
        <v>138.9</v>
      </c>
      <c r="F78" s="9">
        <v>17</v>
      </c>
      <c r="G78" s="9">
        <v>1</v>
      </c>
      <c r="H78" s="47">
        <v>45740</v>
      </c>
      <c r="I78" s="11" t="s">
        <v>59</v>
      </c>
    </row>
    <row r="79" spans="1:9" x14ac:dyDescent="0.3">
      <c r="A79" s="8">
        <f>IF(B79&lt;&gt;"",ROWS($B$6:B79),"")</f>
        <v>74</v>
      </c>
      <c r="B79" s="1" t="s">
        <v>731</v>
      </c>
      <c r="C79" s="1" t="s">
        <v>731</v>
      </c>
      <c r="D79" s="1" t="s">
        <v>27</v>
      </c>
      <c r="E79" s="21">
        <v>135</v>
      </c>
      <c r="F79" s="9">
        <v>27</v>
      </c>
      <c r="G79" s="9">
        <v>1</v>
      </c>
      <c r="H79" s="47">
        <v>44974</v>
      </c>
      <c r="I79" s="11" t="s">
        <v>28</v>
      </c>
    </row>
    <row r="80" spans="1:9" x14ac:dyDescent="0.3">
      <c r="A80" s="8">
        <f>IF(B80&lt;&gt;"",ROWS($B$6:B80),"")</f>
        <v>75</v>
      </c>
      <c r="B80" s="1" t="s">
        <v>583</v>
      </c>
      <c r="C80" s="1" t="s">
        <v>583</v>
      </c>
      <c r="D80" s="1" t="s">
        <v>27</v>
      </c>
      <c r="E80" s="21">
        <v>120</v>
      </c>
      <c r="F80" s="9">
        <v>23</v>
      </c>
      <c r="G80" s="9">
        <v>1</v>
      </c>
      <c r="H80" s="47">
        <v>44659</v>
      </c>
      <c r="I80" s="11" t="s">
        <v>28</v>
      </c>
    </row>
    <row r="81" spans="1:9" x14ac:dyDescent="0.3">
      <c r="A81" s="8">
        <f>IF(B81&lt;&gt;"",ROWS($B$6:B81),"")</f>
        <v>76</v>
      </c>
      <c r="B81" s="1" t="s">
        <v>997</v>
      </c>
      <c r="C81" s="1" t="s">
        <v>587</v>
      </c>
      <c r="D81" s="1" t="s">
        <v>588</v>
      </c>
      <c r="E81" s="21">
        <v>105.8</v>
      </c>
      <c r="F81" s="9">
        <v>16</v>
      </c>
      <c r="G81" s="9">
        <v>1</v>
      </c>
      <c r="H81" s="47">
        <v>45740</v>
      </c>
      <c r="I81" s="11" t="s">
        <v>59</v>
      </c>
    </row>
    <row r="82" spans="1:9" x14ac:dyDescent="0.3">
      <c r="A82" s="8">
        <f>IF(B82&lt;&gt;"",ROWS($B$6:B82),"")</f>
        <v>77</v>
      </c>
      <c r="B82" s="1" t="s">
        <v>1014</v>
      </c>
      <c r="C82" s="1" t="s">
        <v>286</v>
      </c>
      <c r="D82" s="1" t="s">
        <v>31</v>
      </c>
      <c r="E82" s="21">
        <v>101.7</v>
      </c>
      <c r="F82" s="9">
        <v>18</v>
      </c>
      <c r="G82" s="9">
        <v>1</v>
      </c>
      <c r="H82" s="47">
        <v>45751</v>
      </c>
      <c r="I82" s="11" t="s">
        <v>52</v>
      </c>
    </row>
    <row r="83" spans="1:9" x14ac:dyDescent="0.3">
      <c r="A83" s="8">
        <f>IF(B83&lt;&gt;"",ROWS($B$6:B83),"")</f>
        <v>78</v>
      </c>
      <c r="B83" s="1" t="s">
        <v>958</v>
      </c>
      <c r="C83" s="1" t="s">
        <v>277</v>
      </c>
      <c r="D83" s="1" t="s">
        <v>31</v>
      </c>
      <c r="E83" s="21">
        <v>80.2</v>
      </c>
      <c r="F83" s="9">
        <v>14</v>
      </c>
      <c r="G83" s="9">
        <v>1</v>
      </c>
      <c r="H83" s="47">
        <v>45695</v>
      </c>
      <c r="I83" s="11" t="s">
        <v>35</v>
      </c>
    </row>
    <row r="84" spans="1:9" x14ac:dyDescent="0.3">
      <c r="A84" s="8">
        <f>IF(B84&lt;&gt;"",ROWS($B$6:B84),"")</f>
        <v>79</v>
      </c>
      <c r="B84" s="1" t="s">
        <v>1038</v>
      </c>
      <c r="C84" s="1" t="s">
        <v>290</v>
      </c>
      <c r="D84" s="1" t="s">
        <v>291</v>
      </c>
      <c r="E84" s="21">
        <v>79</v>
      </c>
      <c r="F84" s="9">
        <v>12</v>
      </c>
      <c r="G84" s="9">
        <v>1</v>
      </c>
      <c r="H84" s="47">
        <v>45807</v>
      </c>
      <c r="I84" s="11" t="s">
        <v>104</v>
      </c>
    </row>
    <row r="85" spans="1:9" x14ac:dyDescent="0.3">
      <c r="A85" s="8">
        <f>IF(B85&lt;&gt;"",ROWS($B$6:B85),"")</f>
        <v>80</v>
      </c>
      <c r="B85" s="1" t="s">
        <v>917</v>
      </c>
      <c r="C85" s="1" t="s">
        <v>262</v>
      </c>
      <c r="D85" s="1" t="s">
        <v>119</v>
      </c>
      <c r="E85" s="21">
        <v>76.3</v>
      </c>
      <c r="F85" s="9">
        <v>14</v>
      </c>
      <c r="G85" s="9">
        <v>1</v>
      </c>
      <c r="H85" s="47">
        <v>45667</v>
      </c>
      <c r="I85" s="11" t="s">
        <v>28</v>
      </c>
    </row>
    <row r="86" spans="1:9" x14ac:dyDescent="0.3">
      <c r="A86" s="8">
        <f>IF(B86&lt;&gt;"",ROWS($B$6:B86),"")</f>
        <v>81</v>
      </c>
      <c r="B86" s="1" t="s">
        <v>921</v>
      </c>
      <c r="C86" s="1" t="s">
        <v>343</v>
      </c>
      <c r="D86" s="1" t="s">
        <v>31</v>
      </c>
      <c r="E86" s="21">
        <v>73.55</v>
      </c>
      <c r="F86" s="9">
        <v>13</v>
      </c>
      <c r="G86" s="9">
        <v>1</v>
      </c>
      <c r="H86" s="47">
        <v>45674</v>
      </c>
      <c r="I86" s="11" t="s">
        <v>35</v>
      </c>
    </row>
    <row r="87" spans="1:9" x14ac:dyDescent="0.3">
      <c r="A87" s="8">
        <f>IF(B87&lt;&gt;"",ROWS($B$6:B87),"")</f>
        <v>82</v>
      </c>
      <c r="B87" s="1" t="s">
        <v>255</v>
      </c>
      <c r="C87" s="1" t="s">
        <v>256</v>
      </c>
      <c r="D87" s="1" t="s">
        <v>31</v>
      </c>
      <c r="E87" s="21">
        <v>70</v>
      </c>
      <c r="F87" s="9">
        <v>10</v>
      </c>
      <c r="G87" s="9">
        <v>1</v>
      </c>
      <c r="H87" s="47">
        <v>45779</v>
      </c>
      <c r="I87" s="11" t="s">
        <v>147</v>
      </c>
    </row>
    <row r="88" spans="1:9" x14ac:dyDescent="0.3">
      <c r="A88" s="8">
        <f>IF(B88&lt;&gt;"",ROWS($B$6:B88),"")</f>
        <v>83</v>
      </c>
      <c r="B88" s="1" t="s">
        <v>536</v>
      </c>
      <c r="C88" s="1" t="s">
        <v>537</v>
      </c>
      <c r="D88" s="1" t="s">
        <v>538</v>
      </c>
      <c r="E88" s="21">
        <v>69</v>
      </c>
      <c r="F88" s="9">
        <v>15</v>
      </c>
      <c r="G88" s="9">
        <v>2</v>
      </c>
      <c r="H88" s="47">
        <v>45740</v>
      </c>
      <c r="I88" s="11" t="s">
        <v>59</v>
      </c>
    </row>
    <row r="89" spans="1:9" x14ac:dyDescent="0.3">
      <c r="A89" s="8">
        <f>IF(B89&lt;&gt;"",ROWS($B$6:B89),"")</f>
        <v>84</v>
      </c>
      <c r="B89" s="1" t="s">
        <v>1010</v>
      </c>
      <c r="C89" s="1" t="s">
        <v>30</v>
      </c>
      <c r="D89" s="1" t="s">
        <v>31</v>
      </c>
      <c r="E89" s="21">
        <v>66</v>
      </c>
      <c r="F89" s="9">
        <v>18</v>
      </c>
      <c r="G89" s="9">
        <v>1</v>
      </c>
      <c r="H89" s="47">
        <v>45751</v>
      </c>
      <c r="I89" s="11" t="s">
        <v>32</v>
      </c>
    </row>
    <row r="90" spans="1:9" x14ac:dyDescent="0.3">
      <c r="A90" s="8">
        <f>IF(B90&lt;&gt;"",ROWS($B$6:B90),"")</f>
        <v>85</v>
      </c>
      <c r="B90" s="1" t="s">
        <v>767</v>
      </c>
      <c r="C90" s="1" t="s">
        <v>768</v>
      </c>
      <c r="D90" s="1" t="s">
        <v>161</v>
      </c>
      <c r="E90" s="21">
        <v>52.45</v>
      </c>
      <c r="F90" s="9">
        <v>6</v>
      </c>
      <c r="G90" s="9">
        <v>1</v>
      </c>
      <c r="H90" s="47">
        <v>45254</v>
      </c>
      <c r="I90" s="11" t="s">
        <v>28</v>
      </c>
    </row>
    <row r="91" spans="1:9" x14ac:dyDescent="0.3">
      <c r="A91" s="8">
        <f>IF(B91&lt;&gt;"",ROWS($B$6:B91),"")</f>
        <v>86</v>
      </c>
      <c r="B91" s="1" t="s">
        <v>991</v>
      </c>
      <c r="C91" s="1" t="s">
        <v>607</v>
      </c>
      <c r="D91" s="1" t="s">
        <v>608</v>
      </c>
      <c r="E91" s="21">
        <v>41.6</v>
      </c>
      <c r="F91" s="9">
        <v>10</v>
      </c>
      <c r="G91" s="9">
        <v>2</v>
      </c>
      <c r="H91" s="47">
        <v>45740</v>
      </c>
      <c r="I91" s="11" t="s">
        <v>59</v>
      </c>
    </row>
    <row r="92" spans="1:9" x14ac:dyDescent="0.3">
      <c r="A92" s="8">
        <f>IF(B92&lt;&gt;"",ROWS($B$6:B92),"")</f>
        <v>87</v>
      </c>
      <c r="B92" s="1" t="s">
        <v>1034</v>
      </c>
      <c r="C92" s="1" t="s">
        <v>273</v>
      </c>
      <c r="D92" s="1" t="s">
        <v>31</v>
      </c>
      <c r="E92" s="21">
        <v>38</v>
      </c>
      <c r="F92" s="9">
        <v>8</v>
      </c>
      <c r="G92" s="9">
        <v>2</v>
      </c>
      <c r="H92" s="47">
        <v>45807</v>
      </c>
      <c r="I92" s="11" t="s">
        <v>63</v>
      </c>
    </row>
    <row r="93" spans="1:9" x14ac:dyDescent="0.3">
      <c r="A93" s="8">
        <f>IF(B93&lt;&gt;"",ROWS($B$6:B93),"")</f>
        <v>88</v>
      </c>
      <c r="B93" s="1" t="s">
        <v>923</v>
      </c>
      <c r="C93" s="1" t="s">
        <v>91</v>
      </c>
      <c r="D93" s="1" t="s">
        <v>92</v>
      </c>
      <c r="E93" s="21">
        <v>26.6</v>
      </c>
      <c r="F93" s="9">
        <v>4</v>
      </c>
      <c r="G93" s="9">
        <v>1</v>
      </c>
      <c r="H93" s="47">
        <v>45688</v>
      </c>
      <c r="I93" s="11" t="s">
        <v>28</v>
      </c>
    </row>
    <row r="94" spans="1:9" x14ac:dyDescent="0.3">
      <c r="A94" s="8">
        <f>IF(B94&lt;&gt;"",ROWS($B$6:B94),"")</f>
        <v>89</v>
      </c>
      <c r="B94" s="1" t="s">
        <v>821</v>
      </c>
      <c r="C94" s="1" t="s">
        <v>822</v>
      </c>
      <c r="D94" s="1" t="s">
        <v>161</v>
      </c>
      <c r="E94" s="21">
        <v>25.000000000000078</v>
      </c>
      <c r="F94" s="9">
        <v>6</v>
      </c>
      <c r="G94" s="9">
        <v>1</v>
      </c>
      <c r="H94" s="47">
        <v>45740</v>
      </c>
      <c r="I94" s="11" t="s">
        <v>59</v>
      </c>
    </row>
    <row r="95" spans="1:9" x14ac:dyDescent="0.3">
      <c r="A95" s="8">
        <f>IF(B95&lt;&gt;"",ROWS($B$6:B95),"")</f>
        <v>90</v>
      </c>
      <c r="B95" s="1" t="s">
        <v>1024</v>
      </c>
      <c r="C95" s="1" t="s">
        <v>865</v>
      </c>
      <c r="D95" s="1" t="s">
        <v>31</v>
      </c>
      <c r="E95" s="21">
        <v>21</v>
      </c>
      <c r="F95" s="9">
        <v>4</v>
      </c>
      <c r="G95" s="9">
        <v>1</v>
      </c>
      <c r="H95" s="47">
        <v>45478</v>
      </c>
      <c r="I95" s="11" t="s">
        <v>52</v>
      </c>
    </row>
    <row r="96" spans="1:9" x14ac:dyDescent="0.3">
      <c r="A96" s="8">
        <f>IF(B96&lt;&gt;"",ROWS($B$6:B96),"")</f>
        <v>91</v>
      </c>
      <c r="B96" s="1" t="s">
        <v>1063</v>
      </c>
      <c r="C96" s="1" t="s">
        <v>855</v>
      </c>
      <c r="D96" s="1" t="s">
        <v>856</v>
      </c>
      <c r="E96" s="21">
        <v>19</v>
      </c>
      <c r="F96" s="9">
        <v>4</v>
      </c>
      <c r="G96" s="9">
        <v>1</v>
      </c>
      <c r="H96" s="47">
        <v>45379</v>
      </c>
      <c r="I96" s="11" t="s">
        <v>59</v>
      </c>
    </row>
    <row r="97" spans="1:9" x14ac:dyDescent="0.3">
      <c r="A97" s="8">
        <f>IF(B97&lt;&gt;"",ROWS($B$6:B97),"")</f>
        <v>92</v>
      </c>
      <c r="B97" s="1" t="s">
        <v>890</v>
      </c>
      <c r="C97" s="1" t="s">
        <v>891</v>
      </c>
      <c r="D97" s="1" t="s">
        <v>892</v>
      </c>
      <c r="E97" s="21">
        <v>19</v>
      </c>
      <c r="F97" s="9">
        <v>4</v>
      </c>
      <c r="G97" s="9">
        <v>1</v>
      </c>
      <c r="H97" s="47">
        <v>44655</v>
      </c>
      <c r="I97" s="11" t="s">
        <v>59</v>
      </c>
    </row>
    <row r="98" spans="1:9" x14ac:dyDescent="0.3">
      <c r="A98" s="8">
        <f>IF(B98&lt;&gt;"",ROWS($B$6:B98),"")</f>
        <v>93</v>
      </c>
      <c r="B98" s="1" t="s">
        <v>911</v>
      </c>
      <c r="C98" s="1" t="s">
        <v>61</v>
      </c>
      <c r="D98" s="1" t="s">
        <v>62</v>
      </c>
      <c r="E98" s="21">
        <v>5.2</v>
      </c>
      <c r="F98" s="9">
        <v>2</v>
      </c>
      <c r="G98" s="9">
        <v>1</v>
      </c>
      <c r="H98" s="47">
        <v>45681</v>
      </c>
      <c r="I98" s="11" t="s">
        <v>63</v>
      </c>
    </row>
    <row r="99" spans="1:9" x14ac:dyDescent="0.3">
      <c r="E99" s="19">
        <f>SUBTOTAL(109,Table3_Liepa[Pajamos])</f>
        <v>1656600.91</v>
      </c>
      <c r="F99" s="12">
        <f>SUBTOTAL(109,Table3_Liepa[Žiūrovų skaičius])</f>
        <v>265233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2"/>
  <sheetViews>
    <sheetView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20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1078</v>
      </c>
      <c r="C6" s="1" t="s">
        <v>51</v>
      </c>
      <c r="D6" s="1" t="s">
        <v>31</v>
      </c>
      <c r="E6" s="21">
        <v>298226.96999999997</v>
      </c>
      <c r="F6" s="9">
        <v>54779</v>
      </c>
      <c r="G6" s="9">
        <v>31</v>
      </c>
      <c r="H6" s="47">
        <v>45870</v>
      </c>
      <c r="I6" s="11" t="s">
        <v>52</v>
      </c>
    </row>
    <row r="7" spans="1:9" x14ac:dyDescent="0.3">
      <c r="A7" s="8">
        <f>IF(B7&lt;&gt;"",ROWS($B$6:B7),"")</f>
        <v>2</v>
      </c>
      <c r="B7" s="1" t="s">
        <v>1093</v>
      </c>
      <c r="C7" s="1" t="s">
        <v>75</v>
      </c>
      <c r="D7" s="1" t="s">
        <v>31</v>
      </c>
      <c r="E7" s="21">
        <v>175608.23</v>
      </c>
      <c r="F7" s="9">
        <v>22418</v>
      </c>
      <c r="G7" s="9">
        <v>20</v>
      </c>
      <c r="H7" s="47">
        <v>45891</v>
      </c>
      <c r="I7" s="11" t="s">
        <v>63</v>
      </c>
    </row>
    <row r="8" spans="1:9" x14ac:dyDescent="0.3">
      <c r="A8" s="8">
        <f>IF(B8&lt;&gt;"",ROWS($B$6:B8),"")</f>
        <v>3</v>
      </c>
      <c r="B8" s="1" t="s">
        <v>38</v>
      </c>
      <c r="C8" s="1" t="s">
        <v>38</v>
      </c>
      <c r="D8" s="1" t="s">
        <v>31</v>
      </c>
      <c r="E8" s="21">
        <v>175223.21</v>
      </c>
      <c r="F8" s="9">
        <v>24446</v>
      </c>
      <c r="G8" s="9">
        <v>16</v>
      </c>
      <c r="H8" s="47">
        <v>45835</v>
      </c>
      <c r="I8" s="11" t="s">
        <v>32</v>
      </c>
    </row>
    <row r="9" spans="1:9" x14ac:dyDescent="0.3">
      <c r="A9" s="8">
        <f>IF(B9&lt;&gt;"",ROWS($B$6:B9),"")</f>
        <v>4</v>
      </c>
      <c r="B9" s="1" t="s">
        <v>1094</v>
      </c>
      <c r="C9" s="1" t="s">
        <v>106</v>
      </c>
      <c r="D9" s="1" t="s">
        <v>31</v>
      </c>
      <c r="E9" s="21">
        <v>170926.86</v>
      </c>
      <c r="F9" s="9">
        <v>24361</v>
      </c>
      <c r="G9" s="9">
        <v>15</v>
      </c>
      <c r="H9" s="47">
        <v>45877</v>
      </c>
      <c r="I9" s="11" t="s">
        <v>32</v>
      </c>
    </row>
    <row r="10" spans="1:9" x14ac:dyDescent="0.3">
      <c r="A10" s="8">
        <f>IF(B10&lt;&gt;"",ROWS($B$6:B10),"")</f>
        <v>5</v>
      </c>
      <c r="B10" s="1" t="s">
        <v>1086</v>
      </c>
      <c r="C10" s="1" t="s">
        <v>125</v>
      </c>
      <c r="D10" s="1" t="s">
        <v>31</v>
      </c>
      <c r="E10" s="21">
        <v>115141.47</v>
      </c>
      <c r="F10" s="9">
        <v>17298</v>
      </c>
      <c r="G10" s="9">
        <v>17</v>
      </c>
      <c r="H10" s="47">
        <v>45870</v>
      </c>
      <c r="I10" s="11" t="s">
        <v>47</v>
      </c>
    </row>
    <row r="11" spans="1:9" x14ac:dyDescent="0.3">
      <c r="A11" s="8">
        <f>IF(B11&lt;&gt;"",ROWS($B$6:B11),"")</f>
        <v>6</v>
      </c>
      <c r="B11" s="1" t="s">
        <v>1072</v>
      </c>
      <c r="C11" s="1" t="s">
        <v>109</v>
      </c>
      <c r="D11" s="1" t="s">
        <v>31</v>
      </c>
      <c r="E11" s="21">
        <v>72379.009999999995</v>
      </c>
      <c r="F11" s="9">
        <v>10535</v>
      </c>
      <c r="G11" s="9">
        <v>17</v>
      </c>
      <c r="H11" s="47">
        <v>45863</v>
      </c>
      <c r="I11" s="11" t="s">
        <v>35</v>
      </c>
    </row>
    <row r="12" spans="1:9" x14ac:dyDescent="0.3">
      <c r="A12" s="8">
        <f>IF(B12&lt;&gt;"",ROWS($B$6:B12),"")</f>
        <v>7</v>
      </c>
      <c r="B12" s="1" t="s">
        <v>1070</v>
      </c>
      <c r="C12" s="1" t="s">
        <v>96</v>
      </c>
      <c r="D12" s="1" t="s">
        <v>31</v>
      </c>
      <c r="E12" s="21">
        <v>66931.42</v>
      </c>
      <c r="F12" s="9">
        <v>12759</v>
      </c>
      <c r="G12" s="9">
        <v>18</v>
      </c>
      <c r="H12" s="47">
        <v>45856</v>
      </c>
      <c r="I12" s="11" t="s">
        <v>47</v>
      </c>
    </row>
    <row r="13" spans="1:9" x14ac:dyDescent="0.3">
      <c r="A13" s="8">
        <f>IF(B13&lt;&gt;"",ROWS($B$6:B13),"")</f>
        <v>8</v>
      </c>
      <c r="B13" s="1" t="s">
        <v>1095</v>
      </c>
      <c r="C13" s="1" t="s">
        <v>193</v>
      </c>
      <c r="D13" s="1" t="s">
        <v>194</v>
      </c>
      <c r="E13" s="21">
        <v>45466.93</v>
      </c>
      <c r="F13" s="9">
        <v>9003</v>
      </c>
      <c r="G13" s="9">
        <v>18</v>
      </c>
      <c r="H13" s="47">
        <v>45891</v>
      </c>
      <c r="I13" s="11" t="s">
        <v>28</v>
      </c>
    </row>
    <row r="14" spans="1:9" x14ac:dyDescent="0.3">
      <c r="A14" s="8">
        <f>IF(B14&lt;&gt;"",ROWS($B$6:B14),"")</f>
        <v>9</v>
      </c>
      <c r="B14" s="1" t="s">
        <v>1089</v>
      </c>
      <c r="C14" s="1" t="s">
        <v>233</v>
      </c>
      <c r="D14" s="1" t="s">
        <v>234</v>
      </c>
      <c r="E14" s="21">
        <v>45003.02</v>
      </c>
      <c r="F14" s="9">
        <v>6358</v>
      </c>
      <c r="G14" s="9">
        <v>16</v>
      </c>
      <c r="H14" s="47">
        <v>45870</v>
      </c>
      <c r="I14" s="11" t="s">
        <v>63</v>
      </c>
    </row>
    <row r="15" spans="1:9" x14ac:dyDescent="0.3">
      <c r="A15" s="8">
        <f>IF(B15&lt;&gt;"",ROWS($B$6:B15),"")</f>
        <v>10</v>
      </c>
      <c r="B15" s="1" t="s">
        <v>237</v>
      </c>
      <c r="C15" s="1" t="s">
        <v>238</v>
      </c>
      <c r="D15" s="1" t="s">
        <v>31</v>
      </c>
      <c r="E15" s="21">
        <v>44104.37</v>
      </c>
      <c r="F15" s="9">
        <v>7176</v>
      </c>
      <c r="G15" s="9">
        <v>15</v>
      </c>
      <c r="H15" s="47">
        <v>45877</v>
      </c>
      <c r="I15" s="11" t="s">
        <v>35</v>
      </c>
    </row>
    <row r="16" spans="1:9" x14ac:dyDescent="0.3">
      <c r="A16" s="8">
        <f>IF(B16&lt;&gt;"",ROWS($B$6:B16),"")</f>
        <v>11</v>
      </c>
      <c r="B16" s="1" t="s">
        <v>1096</v>
      </c>
      <c r="C16" s="1" t="s">
        <v>304</v>
      </c>
      <c r="D16" s="1" t="s">
        <v>161</v>
      </c>
      <c r="E16" s="21">
        <v>25022</v>
      </c>
      <c r="F16" s="9">
        <v>3999</v>
      </c>
      <c r="G16" s="9">
        <v>17</v>
      </c>
      <c r="H16" s="47">
        <v>45877</v>
      </c>
      <c r="I16" s="11" t="s">
        <v>147</v>
      </c>
    </row>
    <row r="17" spans="1:9" x14ac:dyDescent="0.3">
      <c r="A17" s="8">
        <f>IF(B17&lt;&gt;"",ROWS($B$6:B17),"")</f>
        <v>12</v>
      </c>
      <c r="B17" s="1" t="s">
        <v>1097</v>
      </c>
      <c r="C17" s="1" t="s">
        <v>302</v>
      </c>
      <c r="D17" s="1" t="s">
        <v>31</v>
      </c>
      <c r="E17" s="21">
        <v>24887.1</v>
      </c>
      <c r="F17" s="9">
        <v>4142</v>
      </c>
      <c r="G17" s="9">
        <v>15</v>
      </c>
      <c r="H17" s="47">
        <v>45891</v>
      </c>
      <c r="I17" s="11" t="s">
        <v>52</v>
      </c>
    </row>
    <row r="18" spans="1:9" x14ac:dyDescent="0.3">
      <c r="A18" s="8">
        <f>IF(B18&lt;&gt;"",ROWS($B$6:B18),"")</f>
        <v>13</v>
      </c>
      <c r="B18" s="1" t="s">
        <v>1098</v>
      </c>
      <c r="C18" s="1" t="s">
        <v>296</v>
      </c>
      <c r="D18" s="1" t="s">
        <v>297</v>
      </c>
      <c r="E18" s="21">
        <v>24561.55</v>
      </c>
      <c r="F18" s="9">
        <v>4185</v>
      </c>
      <c r="G18" s="9">
        <v>16</v>
      </c>
      <c r="H18" s="47">
        <v>45891</v>
      </c>
      <c r="I18" s="11" t="s">
        <v>104</v>
      </c>
    </row>
    <row r="19" spans="1:9" x14ac:dyDescent="0.3">
      <c r="A19" s="8">
        <f>IF(B19&lt;&gt;"",ROWS($B$6:B19),"")</f>
        <v>14</v>
      </c>
      <c r="B19" s="1" t="s">
        <v>1069</v>
      </c>
      <c r="C19" s="1" t="s">
        <v>77</v>
      </c>
      <c r="D19" s="1" t="s">
        <v>31</v>
      </c>
      <c r="E19" s="21">
        <v>24087.41</v>
      </c>
      <c r="F19" s="9">
        <v>3786</v>
      </c>
      <c r="G19" s="9">
        <v>12</v>
      </c>
      <c r="H19" s="47">
        <v>45840</v>
      </c>
      <c r="I19" s="11" t="s">
        <v>52</v>
      </c>
    </row>
    <row r="20" spans="1:9" x14ac:dyDescent="0.3">
      <c r="A20" s="8">
        <f>IF(B20&lt;&gt;"",ROWS($B$6:B20),"")</f>
        <v>15</v>
      </c>
      <c r="B20" s="1" t="s">
        <v>1025</v>
      </c>
      <c r="C20" s="1" t="s">
        <v>40</v>
      </c>
      <c r="D20" s="1" t="s">
        <v>31</v>
      </c>
      <c r="E20" s="21">
        <v>20852.810000000001</v>
      </c>
      <c r="F20" s="9">
        <v>3817</v>
      </c>
      <c r="G20" s="9">
        <v>10</v>
      </c>
      <c r="H20" s="47">
        <v>45800</v>
      </c>
      <c r="I20" s="11" t="s">
        <v>35</v>
      </c>
    </row>
    <row r="21" spans="1:9" x14ac:dyDescent="0.3">
      <c r="A21" s="8">
        <f>IF(B21&lt;&gt;"",ROWS($B$6:B21),"")</f>
        <v>16</v>
      </c>
      <c r="B21" s="1" t="s">
        <v>353</v>
      </c>
      <c r="C21" s="1" t="s">
        <v>354</v>
      </c>
      <c r="D21" s="1" t="s">
        <v>119</v>
      </c>
      <c r="E21" s="21">
        <v>15883</v>
      </c>
      <c r="F21" s="9">
        <v>3356</v>
      </c>
      <c r="G21" s="9">
        <v>17</v>
      </c>
      <c r="H21" s="47">
        <v>45884</v>
      </c>
      <c r="I21" s="11" t="s">
        <v>147</v>
      </c>
    </row>
    <row r="22" spans="1:9" x14ac:dyDescent="0.3">
      <c r="A22" s="8">
        <f>IF(B22&lt;&gt;"",ROWS($B$6:B22),"")</f>
        <v>17</v>
      </c>
      <c r="B22" s="1" t="s">
        <v>1075</v>
      </c>
      <c r="C22" s="1" t="s">
        <v>236</v>
      </c>
      <c r="D22" s="1" t="s">
        <v>31</v>
      </c>
      <c r="E22" s="21">
        <v>15144.1</v>
      </c>
      <c r="F22" s="9">
        <v>2120</v>
      </c>
      <c r="G22" s="9">
        <v>10</v>
      </c>
      <c r="H22" s="47">
        <v>45863</v>
      </c>
      <c r="I22" s="11" t="s">
        <v>28</v>
      </c>
    </row>
    <row r="23" spans="1:9" x14ac:dyDescent="0.3">
      <c r="A23" s="8">
        <f>IF(B23&lt;&gt;"",ROWS($B$6:B23),"")</f>
        <v>18</v>
      </c>
      <c r="B23" s="1" t="s">
        <v>384</v>
      </c>
      <c r="C23" s="1" t="s">
        <v>384</v>
      </c>
      <c r="D23" s="1" t="s">
        <v>385</v>
      </c>
      <c r="E23" s="21">
        <v>14190.75</v>
      </c>
      <c r="F23" s="9">
        <v>2098</v>
      </c>
      <c r="G23" s="9">
        <v>9</v>
      </c>
      <c r="H23" s="47">
        <v>45877</v>
      </c>
      <c r="I23" s="11" t="s">
        <v>1099</v>
      </c>
    </row>
    <row r="24" spans="1:9" x14ac:dyDescent="0.3">
      <c r="A24" s="8">
        <f>IF(B24&lt;&gt;"",ROWS($B$6:B24),"")</f>
        <v>19</v>
      </c>
      <c r="B24" s="1" t="s">
        <v>1044</v>
      </c>
      <c r="C24" s="1" t="s">
        <v>56</v>
      </c>
      <c r="D24" s="1" t="s">
        <v>31</v>
      </c>
      <c r="E24" s="21">
        <v>13262.68</v>
      </c>
      <c r="F24" s="9">
        <v>2544</v>
      </c>
      <c r="G24" s="9">
        <v>12</v>
      </c>
      <c r="H24" s="47">
        <v>45821</v>
      </c>
      <c r="I24" s="11" t="s">
        <v>52</v>
      </c>
    </row>
    <row r="25" spans="1:9" x14ac:dyDescent="0.3">
      <c r="A25" s="8">
        <f>IF(B25&lt;&gt;"",ROWS($B$6:B25),"")</f>
        <v>20</v>
      </c>
      <c r="B25" s="1" t="s">
        <v>1071</v>
      </c>
      <c r="C25" s="1" t="s">
        <v>131</v>
      </c>
      <c r="D25" s="1" t="s">
        <v>31</v>
      </c>
      <c r="E25" s="21">
        <v>12489.78</v>
      </c>
      <c r="F25" s="9">
        <v>1955</v>
      </c>
      <c r="G25" s="9">
        <v>9</v>
      </c>
      <c r="H25" s="47">
        <v>45849</v>
      </c>
      <c r="I25" s="11" t="s">
        <v>32</v>
      </c>
    </row>
    <row r="26" spans="1:9" x14ac:dyDescent="0.3">
      <c r="A26" s="8">
        <f>IF(B26&lt;&gt;"",ROWS($B$6:B26),"")</f>
        <v>21</v>
      </c>
      <c r="B26" s="1" t="s">
        <v>1100</v>
      </c>
      <c r="C26" s="1" t="s">
        <v>437</v>
      </c>
      <c r="D26" s="1" t="s">
        <v>438</v>
      </c>
      <c r="E26" s="21">
        <v>9150.84</v>
      </c>
      <c r="F26" s="9">
        <v>1890</v>
      </c>
      <c r="G26" s="9">
        <v>14</v>
      </c>
      <c r="H26" s="47">
        <v>45877</v>
      </c>
      <c r="I26" s="11" t="s">
        <v>439</v>
      </c>
    </row>
    <row r="27" spans="1:9" x14ac:dyDescent="0.3">
      <c r="A27" s="8">
        <f>IF(B27&lt;&gt;"",ROWS($B$6:B27),"")</f>
        <v>22</v>
      </c>
      <c r="B27" s="1" t="s">
        <v>107</v>
      </c>
      <c r="C27" s="1" t="s">
        <v>107</v>
      </c>
      <c r="D27" s="1" t="s">
        <v>31</v>
      </c>
      <c r="E27" s="21">
        <v>8970.39</v>
      </c>
      <c r="F27" s="9">
        <v>1718</v>
      </c>
      <c r="G27" s="9">
        <v>11</v>
      </c>
      <c r="H27" s="47">
        <v>45835</v>
      </c>
      <c r="I27" s="11" t="s">
        <v>35</v>
      </c>
    </row>
    <row r="28" spans="1:9" x14ac:dyDescent="0.3">
      <c r="A28" s="8">
        <f>IF(B28&lt;&gt;"",ROWS($B$6:B28),"")</f>
        <v>23</v>
      </c>
      <c r="B28" s="1" t="s">
        <v>1101</v>
      </c>
      <c r="C28" s="1" t="s">
        <v>345</v>
      </c>
      <c r="D28" s="1" t="s">
        <v>31</v>
      </c>
      <c r="E28" s="21">
        <v>7246.74</v>
      </c>
      <c r="F28" s="9">
        <v>1031</v>
      </c>
      <c r="G28" s="9">
        <v>17</v>
      </c>
      <c r="H28" s="47">
        <v>45898</v>
      </c>
      <c r="I28" s="11" t="s">
        <v>63</v>
      </c>
    </row>
    <row r="29" spans="1:9" x14ac:dyDescent="0.3">
      <c r="A29" s="8">
        <f>IF(B29&lt;&gt;"",ROWS($B$6:B29),"")</f>
        <v>24</v>
      </c>
      <c r="B29" s="1" t="s">
        <v>1102</v>
      </c>
      <c r="C29" s="1" t="s">
        <v>315</v>
      </c>
      <c r="D29" s="1" t="s">
        <v>31</v>
      </c>
      <c r="E29" s="21">
        <v>7237.73</v>
      </c>
      <c r="F29" s="9">
        <v>1045</v>
      </c>
      <c r="G29" s="9">
        <v>18</v>
      </c>
      <c r="H29" s="47">
        <v>45898</v>
      </c>
      <c r="I29" s="11" t="s">
        <v>35</v>
      </c>
    </row>
    <row r="30" spans="1:9" x14ac:dyDescent="0.3">
      <c r="A30" s="8">
        <f>IF(B30&lt;&gt;"",ROWS($B$6:B30),"")</f>
        <v>25</v>
      </c>
      <c r="B30" s="1" t="s">
        <v>1103</v>
      </c>
      <c r="C30" s="1" t="s">
        <v>472</v>
      </c>
      <c r="D30" s="1" t="s">
        <v>473</v>
      </c>
      <c r="E30" s="21">
        <v>5756.8</v>
      </c>
      <c r="F30" s="9">
        <v>945</v>
      </c>
      <c r="G30" s="9">
        <v>14</v>
      </c>
      <c r="H30" s="47">
        <v>45884</v>
      </c>
      <c r="I30" s="11" t="s">
        <v>282</v>
      </c>
    </row>
    <row r="31" spans="1:9" x14ac:dyDescent="0.3">
      <c r="A31" s="8">
        <f>IF(B31&lt;&gt;"",ROWS($B$6:B31),"")</f>
        <v>26</v>
      </c>
      <c r="B31" s="1" t="s">
        <v>1073</v>
      </c>
      <c r="C31" s="1" t="s">
        <v>213</v>
      </c>
      <c r="D31" s="1" t="s">
        <v>31</v>
      </c>
      <c r="E31" s="21">
        <v>5710.97</v>
      </c>
      <c r="F31" s="9">
        <v>810</v>
      </c>
      <c r="G31" s="9">
        <v>9</v>
      </c>
      <c r="H31" s="47">
        <v>45856</v>
      </c>
      <c r="I31" s="11" t="s">
        <v>63</v>
      </c>
    </row>
    <row r="32" spans="1:9" x14ac:dyDescent="0.3">
      <c r="A32" s="8">
        <f>IF(B32&lt;&gt;"",ROWS($B$6:B32),"")</f>
        <v>27</v>
      </c>
      <c r="B32" s="1" t="s">
        <v>503</v>
      </c>
      <c r="C32" s="1" t="s">
        <v>504</v>
      </c>
      <c r="D32" s="1" t="s">
        <v>69</v>
      </c>
      <c r="E32" s="21">
        <v>4729.1499999999996</v>
      </c>
      <c r="F32" s="9">
        <v>1345</v>
      </c>
      <c r="G32" s="9">
        <v>9</v>
      </c>
      <c r="H32" s="47">
        <v>45884</v>
      </c>
      <c r="I32" s="11" t="s">
        <v>300</v>
      </c>
    </row>
    <row r="33" spans="1:9" x14ac:dyDescent="0.3">
      <c r="A33" s="8">
        <f>IF(B33&lt;&gt;"",ROWS($B$6:B33),"")</f>
        <v>28</v>
      </c>
      <c r="B33" s="1" t="s">
        <v>1083</v>
      </c>
      <c r="C33" s="1" t="s">
        <v>445</v>
      </c>
      <c r="D33" s="1" t="s">
        <v>69</v>
      </c>
      <c r="E33" s="21">
        <v>4551</v>
      </c>
      <c r="F33" s="9">
        <v>1344</v>
      </c>
      <c r="G33" s="9">
        <v>6</v>
      </c>
      <c r="H33" s="47">
        <v>45856</v>
      </c>
      <c r="I33" s="11" t="s">
        <v>300</v>
      </c>
    </row>
    <row r="34" spans="1:9" x14ac:dyDescent="0.3">
      <c r="A34" s="8">
        <f>IF(B34&lt;&gt;"",ROWS($B$6:B34),"")</f>
        <v>29</v>
      </c>
      <c r="B34" s="1" t="s">
        <v>1104</v>
      </c>
      <c r="C34" s="1" t="s">
        <v>412</v>
      </c>
      <c r="D34" s="1" t="s">
        <v>69</v>
      </c>
      <c r="E34" s="21">
        <v>4496</v>
      </c>
      <c r="F34" s="9">
        <v>840</v>
      </c>
      <c r="G34" s="9">
        <v>14</v>
      </c>
      <c r="H34" s="47">
        <v>45898</v>
      </c>
      <c r="I34" s="11" t="s">
        <v>147</v>
      </c>
    </row>
    <row r="35" spans="1:9" x14ac:dyDescent="0.3">
      <c r="A35" s="8">
        <f>IF(B35&lt;&gt;"",ROWS($B$6:B35),"")</f>
        <v>30</v>
      </c>
      <c r="B35" s="1" t="s">
        <v>1105</v>
      </c>
      <c r="C35" s="1" t="s">
        <v>542</v>
      </c>
      <c r="D35" s="1" t="s">
        <v>31</v>
      </c>
      <c r="E35" s="21">
        <v>4355.7</v>
      </c>
      <c r="F35" s="9">
        <v>742</v>
      </c>
      <c r="G35" s="9">
        <v>14</v>
      </c>
      <c r="H35" s="47">
        <v>45877</v>
      </c>
      <c r="I35" s="11" t="s">
        <v>28</v>
      </c>
    </row>
    <row r="36" spans="1:9" x14ac:dyDescent="0.3">
      <c r="A36" s="8">
        <f>IF(B36&lt;&gt;"",ROWS($B$6:B36),"")</f>
        <v>31</v>
      </c>
      <c r="B36" s="1" t="s">
        <v>1010</v>
      </c>
      <c r="C36" s="1" t="s">
        <v>30</v>
      </c>
      <c r="D36" s="1" t="s">
        <v>31</v>
      </c>
      <c r="E36" s="21">
        <v>4228.49</v>
      </c>
      <c r="F36" s="9">
        <v>1308</v>
      </c>
      <c r="G36" s="9">
        <v>7</v>
      </c>
      <c r="H36" s="47">
        <v>45751</v>
      </c>
      <c r="I36" s="11" t="s">
        <v>32</v>
      </c>
    </row>
    <row r="37" spans="1:9" x14ac:dyDescent="0.3">
      <c r="A37" s="8">
        <f>IF(B37&lt;&gt;"",ROWS($B$6:B37),"")</f>
        <v>32</v>
      </c>
      <c r="B37" s="1" t="s">
        <v>1106</v>
      </c>
      <c r="C37" s="1" t="s">
        <v>502</v>
      </c>
      <c r="D37" s="1" t="s">
        <v>31</v>
      </c>
      <c r="E37" s="21">
        <v>3484.6</v>
      </c>
      <c r="F37" s="9">
        <v>466</v>
      </c>
      <c r="G37" s="9">
        <v>12</v>
      </c>
      <c r="H37" s="47">
        <v>45898</v>
      </c>
      <c r="I37" s="11" t="s">
        <v>28</v>
      </c>
    </row>
    <row r="38" spans="1:9" x14ac:dyDescent="0.3">
      <c r="A38" s="8">
        <f>IF(B38&lt;&gt;"",ROWS($B$6:B38),"")</f>
        <v>33</v>
      </c>
      <c r="B38" s="1" t="s">
        <v>1048</v>
      </c>
      <c r="C38" s="1" t="s">
        <v>250</v>
      </c>
      <c r="D38" s="1" t="s">
        <v>31</v>
      </c>
      <c r="E38" s="21">
        <v>3277.3</v>
      </c>
      <c r="F38" s="9">
        <v>454</v>
      </c>
      <c r="G38" s="9">
        <v>3</v>
      </c>
      <c r="H38" s="47">
        <v>45828</v>
      </c>
      <c r="I38" s="11" t="s">
        <v>104</v>
      </c>
    </row>
    <row r="39" spans="1:9" x14ac:dyDescent="0.3">
      <c r="A39" s="8">
        <f>IF(B39&lt;&gt;"",ROWS($B$6:B39),"")</f>
        <v>34</v>
      </c>
      <c r="B39" s="1" t="s">
        <v>979</v>
      </c>
      <c r="C39" s="1" t="s">
        <v>100</v>
      </c>
      <c r="D39" s="1" t="s">
        <v>27</v>
      </c>
      <c r="E39" s="21">
        <v>2655.65</v>
      </c>
      <c r="F39" s="9">
        <v>365</v>
      </c>
      <c r="G39" s="9">
        <v>4</v>
      </c>
      <c r="H39" s="47">
        <v>45740</v>
      </c>
      <c r="I39" s="11" t="s">
        <v>59</v>
      </c>
    </row>
    <row r="40" spans="1:9" x14ac:dyDescent="0.3">
      <c r="A40" s="8">
        <f>IF(B40&lt;&gt;"",ROWS($B$6:B40),"")</f>
        <v>35</v>
      </c>
      <c r="B40" s="1" t="s">
        <v>1080</v>
      </c>
      <c r="C40" s="1" t="s">
        <v>406</v>
      </c>
      <c r="D40" s="1" t="s">
        <v>407</v>
      </c>
      <c r="E40" s="21">
        <v>2624</v>
      </c>
      <c r="F40" s="9">
        <v>485</v>
      </c>
      <c r="G40" s="9">
        <v>7</v>
      </c>
      <c r="H40" s="47">
        <v>45863</v>
      </c>
      <c r="I40" s="11" t="s">
        <v>147</v>
      </c>
    </row>
    <row r="41" spans="1:9" x14ac:dyDescent="0.3">
      <c r="A41" s="8">
        <f>IF(B41&lt;&gt;"",ROWS($B$6:B41),"")</f>
        <v>36</v>
      </c>
      <c r="B41" s="1" t="s">
        <v>909</v>
      </c>
      <c r="C41" s="1" t="s">
        <v>83</v>
      </c>
      <c r="D41" s="1" t="s">
        <v>84</v>
      </c>
      <c r="E41" s="21">
        <v>2432.29</v>
      </c>
      <c r="F41" s="9">
        <v>466</v>
      </c>
      <c r="G41" s="9">
        <v>4</v>
      </c>
      <c r="H41" s="47">
        <v>45625</v>
      </c>
      <c r="I41" s="11" t="s">
        <v>35</v>
      </c>
    </row>
    <row r="42" spans="1:9" x14ac:dyDescent="0.3">
      <c r="A42" s="8">
        <f>IF(B42&lt;&gt;"",ROWS($B$6:B42),"")</f>
        <v>37</v>
      </c>
      <c r="B42" s="1" t="s">
        <v>26</v>
      </c>
      <c r="C42" s="1" t="s">
        <v>26</v>
      </c>
      <c r="D42" s="1" t="s">
        <v>27</v>
      </c>
      <c r="E42" s="21">
        <v>2118.0500000000002</v>
      </c>
      <c r="F42" s="9">
        <v>310</v>
      </c>
      <c r="G42" s="9">
        <v>3</v>
      </c>
      <c r="H42" s="47">
        <v>45681</v>
      </c>
      <c r="I42" s="11" t="s">
        <v>28</v>
      </c>
    </row>
    <row r="43" spans="1:9" x14ac:dyDescent="0.3">
      <c r="A43" s="8">
        <f>IF(B43&lt;&gt;"",ROWS($B$6:B43),"")</f>
        <v>38</v>
      </c>
      <c r="B43" s="1" t="s">
        <v>966</v>
      </c>
      <c r="C43" s="1" t="s">
        <v>477</v>
      </c>
      <c r="D43" s="1" t="s">
        <v>478</v>
      </c>
      <c r="E43" s="21">
        <v>1985</v>
      </c>
      <c r="F43" s="9">
        <v>397</v>
      </c>
      <c r="G43" s="9" t="s">
        <v>42</v>
      </c>
      <c r="H43" s="47">
        <v>45709</v>
      </c>
      <c r="I43" s="11" t="s">
        <v>141</v>
      </c>
    </row>
    <row r="44" spans="1:9" x14ac:dyDescent="0.3">
      <c r="A44" s="8">
        <f>IF(B44&lt;&gt;"",ROWS($B$6:B44),"")</f>
        <v>39</v>
      </c>
      <c r="B44" s="1" t="s">
        <v>655</v>
      </c>
      <c r="C44" s="1" t="s">
        <v>656</v>
      </c>
      <c r="D44" s="1" t="s">
        <v>657</v>
      </c>
      <c r="E44" s="21">
        <v>1940</v>
      </c>
      <c r="F44" s="9">
        <v>388</v>
      </c>
      <c r="G44" s="9" t="s">
        <v>42</v>
      </c>
      <c r="H44" s="47">
        <v>44771</v>
      </c>
      <c r="I44" s="11" t="s">
        <v>141</v>
      </c>
    </row>
    <row r="45" spans="1:9" x14ac:dyDescent="0.3">
      <c r="A45" s="8">
        <f>IF(B45&lt;&gt;"",ROWS($B$6:B45),"")</f>
        <v>40</v>
      </c>
      <c r="B45" s="1" t="s">
        <v>912</v>
      </c>
      <c r="C45" s="1" t="s">
        <v>139</v>
      </c>
      <c r="D45" s="1" t="s">
        <v>140</v>
      </c>
      <c r="E45" s="21">
        <v>1883.5</v>
      </c>
      <c r="F45" s="9">
        <v>265</v>
      </c>
      <c r="G45" s="9" t="s">
        <v>42</v>
      </c>
      <c r="H45" s="47">
        <v>45653</v>
      </c>
      <c r="I45" s="11" t="s">
        <v>141</v>
      </c>
    </row>
    <row r="46" spans="1:9" x14ac:dyDescent="0.3">
      <c r="A46" s="8">
        <f>IF(B46&lt;&gt;"",ROWS($B$6:B46),"")</f>
        <v>41</v>
      </c>
      <c r="B46" s="1" t="s">
        <v>1107</v>
      </c>
      <c r="C46" s="1" t="s">
        <v>567</v>
      </c>
      <c r="D46" s="1" t="s">
        <v>31</v>
      </c>
      <c r="E46" s="21">
        <v>1860</v>
      </c>
      <c r="F46" s="9">
        <v>746</v>
      </c>
      <c r="G46" s="9">
        <v>5</v>
      </c>
      <c r="H46" s="47">
        <v>45436</v>
      </c>
      <c r="I46" s="11" t="s">
        <v>63</v>
      </c>
    </row>
    <row r="47" spans="1:9" x14ac:dyDescent="0.3">
      <c r="A47" s="8">
        <f>IF(B47&lt;&gt;"",ROWS($B$6:B47),"")</f>
        <v>42</v>
      </c>
      <c r="B47" s="1" t="s">
        <v>1108</v>
      </c>
      <c r="C47" s="1" t="s">
        <v>626</v>
      </c>
      <c r="D47" s="1" t="s">
        <v>69</v>
      </c>
      <c r="E47" s="21">
        <v>1851</v>
      </c>
      <c r="F47" s="9">
        <v>761</v>
      </c>
      <c r="G47" s="9">
        <v>5</v>
      </c>
      <c r="H47" s="47">
        <v>45492</v>
      </c>
      <c r="I47" s="11" t="s">
        <v>147</v>
      </c>
    </row>
    <row r="48" spans="1:9" x14ac:dyDescent="0.3">
      <c r="A48" s="8">
        <f>IF(B48&lt;&gt;"",ROWS($B$6:B48),"")</f>
        <v>43</v>
      </c>
      <c r="B48" s="1" t="s">
        <v>911</v>
      </c>
      <c r="C48" s="1" t="s">
        <v>61</v>
      </c>
      <c r="D48" s="1" t="s">
        <v>62</v>
      </c>
      <c r="E48" s="21">
        <v>1826.01</v>
      </c>
      <c r="F48" s="9">
        <v>359</v>
      </c>
      <c r="G48" s="9">
        <v>4</v>
      </c>
      <c r="H48" s="47">
        <v>45681</v>
      </c>
      <c r="I48" s="11" t="s">
        <v>63</v>
      </c>
    </row>
    <row r="49" spans="1:9" x14ac:dyDescent="0.3">
      <c r="A49" s="8">
        <f>IF(B49&lt;&gt;"",ROWS($B$6:B49),"")</f>
        <v>44</v>
      </c>
      <c r="B49" s="1" t="s">
        <v>1087</v>
      </c>
      <c r="C49" s="1" t="s">
        <v>546</v>
      </c>
      <c r="D49" s="1" t="s">
        <v>31</v>
      </c>
      <c r="E49" s="21">
        <v>1649.5500000000002</v>
      </c>
      <c r="F49" s="9">
        <v>246</v>
      </c>
      <c r="G49" s="9">
        <v>6</v>
      </c>
      <c r="H49" s="47">
        <v>45856</v>
      </c>
      <c r="I49" s="11" t="s">
        <v>282</v>
      </c>
    </row>
    <row r="50" spans="1:9" x14ac:dyDescent="0.3">
      <c r="A50" s="8">
        <f>IF(B50&lt;&gt;"",ROWS($B$6:B50),"")</f>
        <v>45</v>
      </c>
      <c r="B50" s="1" t="s">
        <v>1036</v>
      </c>
      <c r="C50" s="1" t="s">
        <v>225</v>
      </c>
      <c r="D50" s="1" t="s">
        <v>31</v>
      </c>
      <c r="E50" s="21">
        <v>1640.03</v>
      </c>
      <c r="F50" s="9">
        <v>242</v>
      </c>
      <c r="G50" s="9">
        <v>3</v>
      </c>
      <c r="H50" s="47">
        <v>45807</v>
      </c>
      <c r="I50" s="11" t="s">
        <v>52</v>
      </c>
    </row>
    <row r="51" spans="1:9" x14ac:dyDescent="0.3">
      <c r="A51" s="8">
        <f>IF(B51&lt;&gt;"",ROWS($B$6:B51),"")</f>
        <v>46</v>
      </c>
      <c r="B51" s="1" t="s">
        <v>1045</v>
      </c>
      <c r="C51" s="1" t="s">
        <v>98</v>
      </c>
      <c r="D51" s="1" t="s">
        <v>99</v>
      </c>
      <c r="E51" s="21">
        <v>1588.63</v>
      </c>
      <c r="F51" s="9">
        <v>228</v>
      </c>
      <c r="G51" s="9">
        <v>3</v>
      </c>
      <c r="H51" s="47">
        <v>45828</v>
      </c>
      <c r="I51" s="11" t="s">
        <v>63</v>
      </c>
    </row>
    <row r="52" spans="1:9" x14ac:dyDescent="0.3">
      <c r="A52" s="8">
        <f>IF(B52&lt;&gt;"",ROWS($B$6:B52),"")</f>
        <v>47</v>
      </c>
      <c r="B52" s="1" t="s">
        <v>677</v>
      </c>
      <c r="C52" s="1" t="s">
        <v>678</v>
      </c>
      <c r="D52" s="1" t="s">
        <v>294</v>
      </c>
      <c r="E52" s="21">
        <v>1555.8</v>
      </c>
      <c r="F52" s="9">
        <v>312</v>
      </c>
      <c r="G52" s="9" t="s">
        <v>42</v>
      </c>
      <c r="H52" s="47">
        <v>45590</v>
      </c>
      <c r="I52" s="11" t="s">
        <v>141</v>
      </c>
    </row>
    <row r="53" spans="1:9" x14ac:dyDescent="0.3">
      <c r="A53" s="8">
        <f>IF(B53&lt;&gt;"",ROWS($B$6:B53),"")</f>
        <v>48</v>
      </c>
      <c r="B53" s="1" t="s">
        <v>982</v>
      </c>
      <c r="C53" s="1" t="s">
        <v>154</v>
      </c>
      <c r="D53" s="1" t="s">
        <v>155</v>
      </c>
      <c r="E53" s="21">
        <v>1523.3</v>
      </c>
      <c r="F53" s="9">
        <v>256</v>
      </c>
      <c r="G53" s="9">
        <v>3</v>
      </c>
      <c r="H53" s="47">
        <v>45744</v>
      </c>
      <c r="I53" s="11" t="s">
        <v>28</v>
      </c>
    </row>
    <row r="54" spans="1:9" x14ac:dyDescent="0.3">
      <c r="A54" s="8">
        <f>IF(B54&lt;&gt;"",ROWS($B$6:B54),"")</f>
        <v>49</v>
      </c>
      <c r="B54" s="1" t="s">
        <v>987</v>
      </c>
      <c r="C54" s="1" t="s">
        <v>427</v>
      </c>
      <c r="D54" s="1" t="s">
        <v>428</v>
      </c>
      <c r="E54" s="21">
        <v>1344</v>
      </c>
      <c r="F54" s="9">
        <v>192</v>
      </c>
      <c r="G54" s="9">
        <v>1</v>
      </c>
      <c r="H54" s="47">
        <v>45740</v>
      </c>
      <c r="I54" s="11" t="s">
        <v>59</v>
      </c>
    </row>
    <row r="55" spans="1:9" x14ac:dyDescent="0.3">
      <c r="A55" s="8">
        <f>IF(B55&lt;&gt;"",ROWS($B$6:B55),"")</f>
        <v>50</v>
      </c>
      <c r="B55" s="1" t="s">
        <v>957</v>
      </c>
      <c r="C55" s="1" t="s">
        <v>160</v>
      </c>
      <c r="D55" s="1" t="s">
        <v>161</v>
      </c>
      <c r="E55" s="21">
        <v>1307.5</v>
      </c>
      <c r="F55" s="9">
        <v>494</v>
      </c>
      <c r="G55" s="9">
        <v>6</v>
      </c>
      <c r="H55" s="47">
        <v>45709</v>
      </c>
      <c r="I55" s="11" t="s">
        <v>104</v>
      </c>
    </row>
    <row r="56" spans="1:9" x14ac:dyDescent="0.3">
      <c r="A56" s="8">
        <f>IF(B56&lt;&gt;"",ROWS($B$6:B56),"")</f>
        <v>51</v>
      </c>
      <c r="B56" s="1" t="s">
        <v>1085</v>
      </c>
      <c r="C56" s="1" t="s">
        <v>531</v>
      </c>
      <c r="D56" s="1" t="s">
        <v>161</v>
      </c>
      <c r="E56" s="21">
        <v>1302.2</v>
      </c>
      <c r="F56" s="9">
        <v>195</v>
      </c>
      <c r="G56" s="9">
        <v>4</v>
      </c>
      <c r="H56" s="47">
        <v>45863</v>
      </c>
      <c r="I56" s="11" t="s">
        <v>104</v>
      </c>
    </row>
    <row r="57" spans="1:9" x14ac:dyDescent="0.3">
      <c r="A57" s="8">
        <f>IF(B57&lt;&gt;"",ROWS($B$6:B57),"")</f>
        <v>52</v>
      </c>
      <c r="B57" s="1" t="s">
        <v>1029</v>
      </c>
      <c r="C57" s="1" t="s">
        <v>275</v>
      </c>
      <c r="D57" s="1" t="s">
        <v>119</v>
      </c>
      <c r="E57" s="21">
        <v>1215.0999999999999</v>
      </c>
      <c r="F57" s="9">
        <v>482</v>
      </c>
      <c r="G57" s="9">
        <v>5</v>
      </c>
      <c r="H57" s="47">
        <v>45794</v>
      </c>
      <c r="I57" s="11" t="s">
        <v>28</v>
      </c>
    </row>
    <row r="58" spans="1:9" x14ac:dyDescent="0.3">
      <c r="A58" s="8">
        <f>IF(B58&lt;&gt;"",ROWS($B$6:B58),"")</f>
        <v>53</v>
      </c>
      <c r="B58" s="1" t="s">
        <v>1109</v>
      </c>
      <c r="C58" s="1" t="s">
        <v>592</v>
      </c>
      <c r="D58" s="1" t="s">
        <v>161</v>
      </c>
      <c r="E58" s="21">
        <v>1192.03</v>
      </c>
      <c r="F58" s="9">
        <v>189</v>
      </c>
      <c r="G58" s="9">
        <v>11</v>
      </c>
      <c r="H58" s="47">
        <v>45898</v>
      </c>
      <c r="I58" s="11" t="s">
        <v>104</v>
      </c>
    </row>
    <row r="59" spans="1:9" x14ac:dyDescent="0.3">
      <c r="A59" s="8">
        <f>IF(B59&lt;&gt;"",ROWS($B$6:B59),"")</f>
        <v>54</v>
      </c>
      <c r="B59" s="1" t="s">
        <v>978</v>
      </c>
      <c r="C59" s="1" t="s">
        <v>65</v>
      </c>
      <c r="D59" s="1" t="s">
        <v>66</v>
      </c>
      <c r="E59" s="21">
        <v>1185.5</v>
      </c>
      <c r="F59" s="9">
        <v>195</v>
      </c>
      <c r="G59" s="9">
        <v>5</v>
      </c>
      <c r="H59" s="47">
        <v>45744</v>
      </c>
      <c r="I59" s="11" t="s">
        <v>59</v>
      </c>
    </row>
    <row r="60" spans="1:9" x14ac:dyDescent="0.3">
      <c r="A60" s="8">
        <f>IF(B60&lt;&gt;"",ROWS($B$6:B60),"")</f>
        <v>55</v>
      </c>
      <c r="B60" s="1" t="s">
        <v>1061</v>
      </c>
      <c r="C60" s="1" t="s">
        <v>623</v>
      </c>
      <c r="D60" s="1" t="s">
        <v>624</v>
      </c>
      <c r="E60" s="21">
        <v>1073.25</v>
      </c>
      <c r="F60" s="9">
        <v>156</v>
      </c>
      <c r="G60" s="9">
        <v>4</v>
      </c>
      <c r="H60" s="47">
        <v>45254</v>
      </c>
      <c r="I60" s="11" t="s">
        <v>59</v>
      </c>
    </row>
    <row r="61" spans="1:9" x14ac:dyDescent="0.3">
      <c r="A61" s="8">
        <f>IF(B61&lt;&gt;"",ROWS($B$6:B61),"")</f>
        <v>56</v>
      </c>
      <c r="B61" s="1" t="s">
        <v>940</v>
      </c>
      <c r="C61" s="1" t="s">
        <v>610</v>
      </c>
      <c r="D61" s="1" t="s">
        <v>99</v>
      </c>
      <c r="E61" s="21">
        <v>1012.5</v>
      </c>
      <c r="F61" s="9">
        <v>154</v>
      </c>
      <c r="G61" s="9">
        <v>2</v>
      </c>
      <c r="H61" s="47">
        <v>45562</v>
      </c>
      <c r="I61" s="11" t="s">
        <v>104</v>
      </c>
    </row>
    <row r="62" spans="1:9" x14ac:dyDescent="0.3">
      <c r="A62" s="8">
        <f>IF(B62&lt;&gt;"",ROWS($B$6:B62),"")</f>
        <v>57</v>
      </c>
      <c r="B62" s="1" t="s">
        <v>965</v>
      </c>
      <c r="C62" s="1" t="s">
        <v>425</v>
      </c>
      <c r="D62" s="1" t="s">
        <v>161</v>
      </c>
      <c r="E62" s="21">
        <v>919.5</v>
      </c>
      <c r="F62" s="9">
        <v>162</v>
      </c>
      <c r="G62" s="9" t="s">
        <v>42</v>
      </c>
      <c r="H62" s="47">
        <v>45702</v>
      </c>
      <c r="I62" s="11" t="s">
        <v>141</v>
      </c>
    </row>
    <row r="63" spans="1:9" x14ac:dyDescent="0.3">
      <c r="A63" s="8">
        <f>IF(B63&lt;&gt;"",ROWS($B$6:B63),"")</f>
        <v>58</v>
      </c>
      <c r="B63" s="1" t="s">
        <v>1053</v>
      </c>
      <c r="C63" s="1" t="s">
        <v>548</v>
      </c>
      <c r="D63" s="1" t="s">
        <v>140</v>
      </c>
      <c r="E63" s="21">
        <v>882.55000000000018</v>
      </c>
      <c r="F63" s="9">
        <v>136</v>
      </c>
      <c r="G63" s="9">
        <v>3</v>
      </c>
      <c r="H63" s="47">
        <v>45807</v>
      </c>
      <c r="I63" s="11" t="s">
        <v>300</v>
      </c>
    </row>
    <row r="64" spans="1:9" x14ac:dyDescent="0.3">
      <c r="A64" s="8">
        <f>IF(B64&lt;&gt;"",ROWS($B$6:B64),"")</f>
        <v>59</v>
      </c>
      <c r="B64" s="1" t="s">
        <v>1041</v>
      </c>
      <c r="C64" s="1" t="s">
        <v>563</v>
      </c>
      <c r="D64" s="1" t="s">
        <v>161</v>
      </c>
      <c r="E64" s="21">
        <v>704.5</v>
      </c>
      <c r="F64" s="9">
        <v>230</v>
      </c>
      <c r="G64" s="9" t="s">
        <v>42</v>
      </c>
      <c r="H64" s="47">
        <v>45618</v>
      </c>
      <c r="I64" s="11" t="s">
        <v>141</v>
      </c>
    </row>
    <row r="65" spans="1:9" x14ac:dyDescent="0.3">
      <c r="A65" s="8">
        <f>IF(B65&lt;&gt;"",ROWS($B$6:B65),"")</f>
        <v>60</v>
      </c>
      <c r="B65" s="1" t="s">
        <v>1076</v>
      </c>
      <c r="C65" s="1" t="s">
        <v>420</v>
      </c>
      <c r="D65" s="1" t="s">
        <v>161</v>
      </c>
      <c r="E65" s="21">
        <v>657.06</v>
      </c>
      <c r="F65" s="9">
        <v>126</v>
      </c>
      <c r="G65" s="9">
        <v>3</v>
      </c>
      <c r="H65" s="47">
        <v>45842</v>
      </c>
      <c r="I65" s="11" t="s">
        <v>1077</v>
      </c>
    </row>
    <row r="66" spans="1:9" x14ac:dyDescent="0.3">
      <c r="A66" s="8">
        <f>IF(B66&lt;&gt;"",ROWS($B$6:B66),"")</f>
        <v>61</v>
      </c>
      <c r="B66" s="1" t="s">
        <v>726</v>
      </c>
      <c r="C66" s="1" t="s">
        <v>727</v>
      </c>
      <c r="D66" s="1" t="s">
        <v>728</v>
      </c>
      <c r="E66" s="21">
        <v>644.79999999999995</v>
      </c>
      <c r="F66" s="9">
        <v>77</v>
      </c>
      <c r="G66" s="9" t="s">
        <v>42</v>
      </c>
      <c r="H66" s="47">
        <v>45282</v>
      </c>
      <c r="I66" s="11" t="s">
        <v>141</v>
      </c>
    </row>
    <row r="67" spans="1:9" x14ac:dyDescent="0.3">
      <c r="A67" s="8">
        <f>IF(B67&lt;&gt;"",ROWS($B$6:B67),"")</f>
        <v>62</v>
      </c>
      <c r="B67" s="1" t="s">
        <v>1091</v>
      </c>
      <c r="C67" s="1" t="s">
        <v>722</v>
      </c>
      <c r="D67" s="1" t="s">
        <v>99</v>
      </c>
      <c r="E67" s="21">
        <v>630</v>
      </c>
      <c r="F67" s="9">
        <v>97</v>
      </c>
      <c r="G67" s="9">
        <v>2</v>
      </c>
      <c r="H67" s="47">
        <v>45555</v>
      </c>
      <c r="I67" s="11" t="s">
        <v>59</v>
      </c>
    </row>
    <row r="68" spans="1:9" x14ac:dyDescent="0.3">
      <c r="A68" s="8">
        <f>IF(B68&lt;&gt;"",ROWS($B$6:B68),"")</f>
        <v>63</v>
      </c>
      <c r="B68" s="1" t="s">
        <v>1013</v>
      </c>
      <c r="C68" s="1" t="s">
        <v>207</v>
      </c>
      <c r="D68" s="1" t="s">
        <v>161</v>
      </c>
      <c r="E68" s="21">
        <v>614</v>
      </c>
      <c r="F68" s="9">
        <v>247</v>
      </c>
      <c r="G68" s="9">
        <v>4</v>
      </c>
      <c r="H68" s="47">
        <v>45765</v>
      </c>
      <c r="I68" s="11" t="s">
        <v>947</v>
      </c>
    </row>
    <row r="69" spans="1:9" x14ac:dyDescent="0.3">
      <c r="A69" s="8">
        <f>IF(B69&lt;&gt;"",ROWS($B$6:B69),"")</f>
        <v>64</v>
      </c>
      <c r="B69" s="1" t="s">
        <v>769</v>
      </c>
      <c r="C69" s="1" t="s">
        <v>770</v>
      </c>
      <c r="D69" s="1" t="s">
        <v>771</v>
      </c>
      <c r="E69" s="21">
        <v>551.54999999999995</v>
      </c>
      <c r="F69" s="9">
        <v>84</v>
      </c>
      <c r="G69" s="9" t="s">
        <v>42</v>
      </c>
      <c r="H69" s="47">
        <v>42776</v>
      </c>
      <c r="I69" s="11" t="s">
        <v>141</v>
      </c>
    </row>
    <row r="70" spans="1:9" x14ac:dyDescent="0.3">
      <c r="A70" s="8">
        <f>IF(B70&lt;&gt;"",ROWS($B$6:B70),"")</f>
        <v>65</v>
      </c>
      <c r="B70" s="1" t="s">
        <v>1110</v>
      </c>
      <c r="C70" s="1" t="s">
        <v>783</v>
      </c>
      <c r="D70" s="1" t="s">
        <v>203</v>
      </c>
      <c r="E70" s="21">
        <v>503</v>
      </c>
      <c r="F70" s="9">
        <v>77</v>
      </c>
      <c r="G70" s="9">
        <v>2</v>
      </c>
      <c r="H70" s="47">
        <v>45379</v>
      </c>
      <c r="I70" s="11" t="s">
        <v>59</v>
      </c>
    </row>
    <row r="71" spans="1:9" x14ac:dyDescent="0.3">
      <c r="A71" s="8">
        <f>IF(B71&lt;&gt;"",ROWS($B$6:B71),"")</f>
        <v>66</v>
      </c>
      <c r="B71" s="1" t="s">
        <v>952</v>
      </c>
      <c r="C71" s="1" t="s">
        <v>760</v>
      </c>
      <c r="D71" s="1" t="s">
        <v>31</v>
      </c>
      <c r="E71" s="21">
        <v>474.5</v>
      </c>
      <c r="F71" s="9">
        <v>72</v>
      </c>
      <c r="G71" s="9">
        <v>1</v>
      </c>
      <c r="H71" s="47">
        <v>45597</v>
      </c>
      <c r="I71" s="11" t="s">
        <v>28</v>
      </c>
    </row>
    <row r="72" spans="1:9" x14ac:dyDescent="0.3">
      <c r="A72" s="8">
        <f>IF(B72&lt;&gt;"",ROWS($B$6:B72),"")</f>
        <v>67</v>
      </c>
      <c r="B72" s="1" t="s">
        <v>1000</v>
      </c>
      <c r="C72" s="1" t="s">
        <v>641</v>
      </c>
      <c r="D72" s="1" t="s">
        <v>642</v>
      </c>
      <c r="E72" s="21">
        <v>452</v>
      </c>
      <c r="F72" s="9">
        <v>67</v>
      </c>
      <c r="G72" s="9">
        <v>2</v>
      </c>
      <c r="H72" s="47">
        <v>45740</v>
      </c>
      <c r="I72" s="11" t="s">
        <v>59</v>
      </c>
    </row>
    <row r="73" spans="1:9" x14ac:dyDescent="0.3">
      <c r="A73" s="8">
        <f>IF(B73&lt;&gt;"",ROWS($B$6:B73),"")</f>
        <v>68</v>
      </c>
      <c r="B73" s="1" t="s">
        <v>1019</v>
      </c>
      <c r="C73" s="1" t="s">
        <v>333</v>
      </c>
      <c r="D73" s="1" t="s">
        <v>334</v>
      </c>
      <c r="E73" s="21">
        <v>443</v>
      </c>
      <c r="F73" s="9">
        <v>95</v>
      </c>
      <c r="G73" s="9">
        <v>1</v>
      </c>
      <c r="H73" s="47">
        <v>45758</v>
      </c>
      <c r="I73" s="11" t="s">
        <v>147</v>
      </c>
    </row>
    <row r="74" spans="1:9" x14ac:dyDescent="0.3">
      <c r="A74" s="8">
        <f>IF(B74&lt;&gt;"",ROWS($B$6:B74),"")</f>
        <v>69</v>
      </c>
      <c r="B74" s="1" t="s">
        <v>1111</v>
      </c>
      <c r="C74" s="1" t="s">
        <v>577</v>
      </c>
      <c r="D74" s="1" t="s">
        <v>31</v>
      </c>
      <c r="E74" s="21">
        <v>435.5</v>
      </c>
      <c r="F74" s="9">
        <v>65</v>
      </c>
      <c r="G74" s="9">
        <v>1</v>
      </c>
      <c r="H74" s="47">
        <v>45548</v>
      </c>
      <c r="I74" s="11" t="s">
        <v>28</v>
      </c>
    </row>
    <row r="75" spans="1:9" x14ac:dyDescent="0.3">
      <c r="A75" s="8">
        <f>IF(B75&lt;&gt;"",ROWS($B$6:B75),"")</f>
        <v>70</v>
      </c>
      <c r="B75" s="1" t="s">
        <v>915</v>
      </c>
      <c r="C75" s="1" t="s">
        <v>217</v>
      </c>
      <c r="D75" s="1" t="s">
        <v>161</v>
      </c>
      <c r="E75" s="21">
        <v>421.4</v>
      </c>
      <c r="F75" s="9">
        <v>74</v>
      </c>
      <c r="G75" s="9" t="s">
        <v>42</v>
      </c>
      <c r="H75" s="47">
        <v>45674</v>
      </c>
      <c r="I75" s="11" t="s">
        <v>141</v>
      </c>
    </row>
    <row r="76" spans="1:9" x14ac:dyDescent="0.3">
      <c r="A76" s="8">
        <f>IF(B76&lt;&gt;"",ROWS($B$6:B76),"")</f>
        <v>71</v>
      </c>
      <c r="B76" s="1" t="s">
        <v>446</v>
      </c>
      <c r="C76" s="1" t="s">
        <v>446</v>
      </c>
      <c r="D76" s="1" t="s">
        <v>27</v>
      </c>
      <c r="E76" s="21">
        <v>350</v>
      </c>
      <c r="F76" s="9">
        <v>60</v>
      </c>
      <c r="G76" s="9">
        <v>1</v>
      </c>
      <c r="H76" s="47">
        <v>45625</v>
      </c>
      <c r="I76" s="11" t="s">
        <v>28</v>
      </c>
    </row>
    <row r="77" spans="1:9" x14ac:dyDescent="0.3">
      <c r="A77" s="8">
        <f>IF(B77&lt;&gt;"",ROWS($B$6:B77),"")</f>
        <v>72</v>
      </c>
      <c r="B77" s="1" t="s">
        <v>1082</v>
      </c>
      <c r="C77" s="1" t="s">
        <v>494</v>
      </c>
      <c r="D77" s="1" t="s">
        <v>372</v>
      </c>
      <c r="E77" s="21">
        <v>334</v>
      </c>
      <c r="F77" s="9">
        <v>57</v>
      </c>
      <c r="G77" s="9">
        <v>2</v>
      </c>
      <c r="H77" s="47">
        <v>45856</v>
      </c>
      <c r="I77" s="11" t="s">
        <v>147</v>
      </c>
    </row>
    <row r="78" spans="1:9" x14ac:dyDescent="0.3">
      <c r="A78" s="8">
        <f>IF(B78&lt;&gt;"",ROWS($B$6:B78),"")</f>
        <v>73</v>
      </c>
      <c r="B78" s="1" t="s">
        <v>941</v>
      </c>
      <c r="C78" s="1" t="s">
        <v>701</v>
      </c>
      <c r="D78" s="1" t="s">
        <v>702</v>
      </c>
      <c r="E78" s="21">
        <v>325</v>
      </c>
      <c r="F78" s="9">
        <v>48</v>
      </c>
      <c r="G78" s="9">
        <v>1</v>
      </c>
      <c r="H78" s="47">
        <v>45590</v>
      </c>
      <c r="I78" s="11" t="s">
        <v>104</v>
      </c>
    </row>
    <row r="79" spans="1:9" x14ac:dyDescent="0.3">
      <c r="A79" s="8">
        <f>IF(B79&lt;&gt;"",ROWS($B$6:B79),"")</f>
        <v>74</v>
      </c>
      <c r="B79" s="1" t="s">
        <v>397</v>
      </c>
      <c r="C79" s="1" t="s">
        <v>397</v>
      </c>
      <c r="D79" s="1" t="s">
        <v>398</v>
      </c>
      <c r="E79" s="21">
        <v>322.5</v>
      </c>
      <c r="F79" s="9">
        <v>47</v>
      </c>
      <c r="G79" s="9">
        <v>1</v>
      </c>
      <c r="H79" s="47">
        <v>45758</v>
      </c>
      <c r="I79" s="11" t="s">
        <v>399</v>
      </c>
    </row>
    <row r="80" spans="1:9" x14ac:dyDescent="0.3">
      <c r="A80" s="8">
        <f>IF(B80&lt;&gt;"",ROWS($B$6:B80),"")</f>
        <v>75</v>
      </c>
      <c r="B80" s="1" t="s">
        <v>1023</v>
      </c>
      <c r="C80" s="1" t="s">
        <v>646</v>
      </c>
      <c r="D80" s="1" t="s">
        <v>140</v>
      </c>
      <c r="E80" s="21">
        <v>303</v>
      </c>
      <c r="F80" s="9">
        <v>46</v>
      </c>
      <c r="G80" s="9" t="s">
        <v>42</v>
      </c>
      <c r="H80" s="47">
        <v>45401</v>
      </c>
      <c r="I80" s="11" t="s">
        <v>141</v>
      </c>
    </row>
    <row r="81" spans="1:9" x14ac:dyDescent="0.3">
      <c r="A81" s="8">
        <f>IF(B81&lt;&gt;"",ROWS($B$6:B81),"")</f>
        <v>76</v>
      </c>
      <c r="B81" s="1" t="s">
        <v>1112</v>
      </c>
      <c r="C81" s="1" t="s">
        <v>831</v>
      </c>
      <c r="D81" s="1" t="s">
        <v>119</v>
      </c>
      <c r="E81" s="21">
        <v>285</v>
      </c>
      <c r="F81" s="9">
        <v>55</v>
      </c>
      <c r="G81" s="9" t="s">
        <v>42</v>
      </c>
      <c r="H81" s="47">
        <v>45303</v>
      </c>
      <c r="I81" s="11" t="s">
        <v>141</v>
      </c>
    </row>
    <row r="82" spans="1:9" x14ac:dyDescent="0.3">
      <c r="A82" s="8">
        <f>IF(B82&lt;&gt;"",ROWS($B$6:B82),"")</f>
        <v>77</v>
      </c>
      <c r="B82" s="1" t="s">
        <v>255</v>
      </c>
      <c r="C82" s="1" t="s">
        <v>256</v>
      </c>
      <c r="D82" s="1" t="s">
        <v>31</v>
      </c>
      <c r="E82" s="21">
        <v>222</v>
      </c>
      <c r="F82" s="9">
        <v>38</v>
      </c>
      <c r="G82" s="9">
        <v>1</v>
      </c>
      <c r="H82" s="47">
        <v>45779</v>
      </c>
      <c r="I82" s="11" t="s">
        <v>147</v>
      </c>
    </row>
    <row r="83" spans="1:9" x14ac:dyDescent="0.3">
      <c r="A83" s="8">
        <f>IF(B83&lt;&gt;"",ROWS($B$6:B83),"")</f>
        <v>78</v>
      </c>
      <c r="B83" s="1" t="s">
        <v>1014</v>
      </c>
      <c r="C83" s="1" t="s">
        <v>286</v>
      </c>
      <c r="D83" s="1" t="s">
        <v>31</v>
      </c>
      <c r="E83" s="21">
        <v>205.9</v>
      </c>
      <c r="F83" s="9">
        <v>38</v>
      </c>
      <c r="G83" s="9">
        <v>1</v>
      </c>
      <c r="H83" s="47">
        <v>45751</v>
      </c>
      <c r="I83" s="11" t="s">
        <v>52</v>
      </c>
    </row>
    <row r="84" spans="1:9" x14ac:dyDescent="0.3">
      <c r="A84" s="8">
        <f>IF(B84&lt;&gt;"",ROWS($B$6:B84),"")</f>
        <v>79</v>
      </c>
      <c r="B84" s="1" t="s">
        <v>917</v>
      </c>
      <c r="C84" s="1" t="s">
        <v>262</v>
      </c>
      <c r="D84" s="1" t="s">
        <v>119</v>
      </c>
      <c r="E84" s="21">
        <v>201.65</v>
      </c>
      <c r="F84" s="9">
        <v>37</v>
      </c>
      <c r="G84" s="9">
        <v>1</v>
      </c>
      <c r="H84" s="47">
        <v>45667</v>
      </c>
      <c r="I84" s="11" t="s">
        <v>28</v>
      </c>
    </row>
    <row r="85" spans="1:9" x14ac:dyDescent="0.3">
      <c r="A85" s="8">
        <f>IF(B85&lt;&gt;"",ROWS($B$6:B85),"")</f>
        <v>80</v>
      </c>
      <c r="B85" s="1" t="s">
        <v>679</v>
      </c>
      <c r="C85" s="1" t="s">
        <v>680</v>
      </c>
      <c r="D85" s="1" t="s">
        <v>31</v>
      </c>
      <c r="E85" s="21">
        <v>200</v>
      </c>
      <c r="F85" s="9">
        <v>30</v>
      </c>
      <c r="G85" s="9" t="s">
        <v>42</v>
      </c>
      <c r="H85" s="47">
        <v>45597</v>
      </c>
      <c r="I85" s="11" t="s">
        <v>141</v>
      </c>
    </row>
    <row r="86" spans="1:9" x14ac:dyDescent="0.3">
      <c r="A86" s="8">
        <f>IF(B86&lt;&gt;"",ROWS($B$6:B86),"")</f>
        <v>81</v>
      </c>
      <c r="B86" s="1" t="s">
        <v>1033</v>
      </c>
      <c r="C86" s="1" t="s">
        <v>409</v>
      </c>
      <c r="D86" s="1" t="s">
        <v>31</v>
      </c>
      <c r="E86" s="21">
        <v>193.25</v>
      </c>
      <c r="F86" s="9">
        <v>27</v>
      </c>
      <c r="G86" s="9">
        <v>3</v>
      </c>
      <c r="H86" s="47">
        <v>45786</v>
      </c>
      <c r="I86" s="11" t="s">
        <v>282</v>
      </c>
    </row>
    <row r="87" spans="1:9" x14ac:dyDescent="0.3">
      <c r="A87" s="8">
        <f>IF(B87&lt;&gt;"",ROWS($B$6:B87),"")</f>
        <v>82</v>
      </c>
      <c r="B87" s="1" t="s">
        <v>996</v>
      </c>
      <c r="C87" s="1" t="s">
        <v>574</v>
      </c>
      <c r="D87" s="1" t="s">
        <v>161</v>
      </c>
      <c r="E87" s="21">
        <v>177</v>
      </c>
      <c r="F87" s="9">
        <v>24</v>
      </c>
      <c r="G87" s="9">
        <v>1</v>
      </c>
      <c r="H87" s="47">
        <v>45740</v>
      </c>
      <c r="I87" s="11" t="s">
        <v>59</v>
      </c>
    </row>
    <row r="88" spans="1:9" x14ac:dyDescent="0.3">
      <c r="A88" s="8">
        <f>IF(B88&lt;&gt;"",ROWS($B$6:B88),"")</f>
        <v>83</v>
      </c>
      <c r="B88" s="1" t="s">
        <v>861</v>
      </c>
      <c r="C88" s="1" t="s">
        <v>861</v>
      </c>
      <c r="D88" s="1" t="s">
        <v>27</v>
      </c>
      <c r="E88" s="21">
        <v>150</v>
      </c>
      <c r="F88" s="9">
        <v>30</v>
      </c>
      <c r="G88" s="9">
        <v>1</v>
      </c>
      <c r="H88" s="47">
        <v>43574</v>
      </c>
      <c r="I88" s="11" t="s">
        <v>59</v>
      </c>
    </row>
    <row r="89" spans="1:9" x14ac:dyDescent="0.3">
      <c r="A89" s="8">
        <f>IF(B89&lt;&gt;"",ROWS($B$6:B89),"")</f>
        <v>84</v>
      </c>
      <c r="B89" s="1" t="s">
        <v>802</v>
      </c>
      <c r="C89" s="1" t="s">
        <v>802</v>
      </c>
      <c r="D89" s="1" t="s">
        <v>31</v>
      </c>
      <c r="E89" s="21">
        <v>137</v>
      </c>
      <c r="F89" s="9">
        <v>23</v>
      </c>
      <c r="G89" s="9">
        <v>2</v>
      </c>
      <c r="H89" s="47">
        <v>45359</v>
      </c>
      <c r="I89" s="11" t="s">
        <v>52</v>
      </c>
    </row>
    <row r="90" spans="1:9" x14ac:dyDescent="0.3">
      <c r="A90" s="8">
        <f>IF(B90&lt;&gt;"",ROWS($B$6:B90),"")</f>
        <v>85</v>
      </c>
      <c r="B90" s="1" t="s">
        <v>997</v>
      </c>
      <c r="C90" s="1" t="s">
        <v>587</v>
      </c>
      <c r="D90" s="1" t="s">
        <v>588</v>
      </c>
      <c r="E90" s="21">
        <v>93.6</v>
      </c>
      <c r="F90" s="9">
        <v>36</v>
      </c>
      <c r="G90" s="9">
        <v>1</v>
      </c>
      <c r="H90" s="47">
        <v>45740</v>
      </c>
      <c r="I90" s="11" t="s">
        <v>59</v>
      </c>
    </row>
    <row r="91" spans="1:9" x14ac:dyDescent="0.3">
      <c r="A91" s="8">
        <f>IF(B91&lt;&gt;"",ROWS($B$6:B91),"")</f>
        <v>86</v>
      </c>
      <c r="B91" s="1" t="s">
        <v>931</v>
      </c>
      <c r="C91" s="1" t="s">
        <v>211</v>
      </c>
      <c r="D91" s="1" t="s">
        <v>99</v>
      </c>
      <c r="E91" s="21">
        <v>92.6</v>
      </c>
      <c r="F91" s="9">
        <v>38</v>
      </c>
      <c r="G91" s="9">
        <v>2</v>
      </c>
      <c r="H91" s="47">
        <v>45688</v>
      </c>
      <c r="I91" s="11" t="s">
        <v>104</v>
      </c>
    </row>
    <row r="92" spans="1:9" x14ac:dyDescent="0.3">
      <c r="A92" s="8">
        <f>IF(B92&lt;&gt;"",ROWS($B$6:B92),"")</f>
        <v>87</v>
      </c>
      <c r="B92" s="1" t="s">
        <v>1081</v>
      </c>
      <c r="C92" s="1" t="s">
        <v>462</v>
      </c>
      <c r="D92" s="1" t="s">
        <v>438</v>
      </c>
      <c r="E92" s="21">
        <v>90.9</v>
      </c>
      <c r="F92" s="9">
        <v>11</v>
      </c>
      <c r="G92" s="9">
        <v>1</v>
      </c>
      <c r="H92" s="47">
        <v>45842</v>
      </c>
      <c r="I92" s="11" t="s">
        <v>300</v>
      </c>
    </row>
    <row r="93" spans="1:9" x14ac:dyDescent="0.3">
      <c r="A93" s="8">
        <f>IF(B93&lt;&gt;"",ROWS($B$6:B93),"")</f>
        <v>88</v>
      </c>
      <c r="B93" s="1" t="s">
        <v>1050</v>
      </c>
      <c r="C93" s="1" t="s">
        <v>496</v>
      </c>
      <c r="D93" s="1" t="s">
        <v>161</v>
      </c>
      <c r="E93" s="21">
        <v>86</v>
      </c>
      <c r="F93" s="9">
        <v>13</v>
      </c>
      <c r="G93" s="9">
        <v>1</v>
      </c>
      <c r="H93" s="47">
        <v>45821</v>
      </c>
      <c r="I93" s="11" t="s">
        <v>147</v>
      </c>
    </row>
    <row r="94" spans="1:9" x14ac:dyDescent="0.3">
      <c r="A94" s="8">
        <f>IF(B94&lt;&gt;"",ROWS($B$6:B94),"")</f>
        <v>89</v>
      </c>
      <c r="B94" s="1" t="s">
        <v>1002</v>
      </c>
      <c r="C94" s="1" t="s">
        <v>480</v>
      </c>
      <c r="D94" s="1" t="s">
        <v>1003</v>
      </c>
      <c r="E94" s="21">
        <v>85</v>
      </c>
      <c r="F94" s="9">
        <v>27</v>
      </c>
      <c r="G94" s="9">
        <v>2</v>
      </c>
      <c r="H94" s="47">
        <v>45541</v>
      </c>
      <c r="I94" s="11" t="s">
        <v>104</v>
      </c>
    </row>
    <row r="95" spans="1:9" x14ac:dyDescent="0.3">
      <c r="A95" s="8">
        <f>IF(B95&lt;&gt;"",ROWS($B$6:B95),"")</f>
        <v>90</v>
      </c>
      <c r="B95" s="1" t="s">
        <v>1062</v>
      </c>
      <c r="C95" s="1" t="s">
        <v>762</v>
      </c>
      <c r="D95" s="1" t="s">
        <v>763</v>
      </c>
      <c r="E95" s="21">
        <v>80</v>
      </c>
      <c r="F95" s="9">
        <v>15</v>
      </c>
      <c r="G95" s="9">
        <v>1</v>
      </c>
      <c r="H95" s="47">
        <v>45012</v>
      </c>
      <c r="I95" s="11" t="s">
        <v>59</v>
      </c>
    </row>
    <row r="96" spans="1:9" x14ac:dyDescent="0.3">
      <c r="A96" s="8">
        <f>IF(B96&lt;&gt;"",ROWS($B$6:B96),"")</f>
        <v>91</v>
      </c>
      <c r="B96" s="1" t="s">
        <v>921</v>
      </c>
      <c r="C96" s="1" t="s">
        <v>343</v>
      </c>
      <c r="D96" s="1" t="s">
        <v>31</v>
      </c>
      <c r="E96" s="21">
        <v>77.7</v>
      </c>
      <c r="F96" s="9">
        <v>15</v>
      </c>
      <c r="G96" s="9">
        <v>1</v>
      </c>
      <c r="H96" s="47">
        <v>45674</v>
      </c>
      <c r="I96" s="11" t="s">
        <v>35</v>
      </c>
    </row>
    <row r="97" spans="1:9" x14ac:dyDescent="0.3">
      <c r="A97" s="8">
        <f>IF(B97&lt;&gt;"",ROWS($B$6:B97),"")</f>
        <v>92</v>
      </c>
      <c r="B97" s="1" t="s">
        <v>1092</v>
      </c>
      <c r="C97" s="1" t="s">
        <v>836</v>
      </c>
      <c r="D97" s="1" t="s">
        <v>294</v>
      </c>
      <c r="E97" s="21">
        <v>74.400000000000006</v>
      </c>
      <c r="F97" s="9">
        <v>10</v>
      </c>
      <c r="G97" s="9">
        <v>1</v>
      </c>
      <c r="H97" s="47">
        <v>43987</v>
      </c>
      <c r="I97" s="11" t="s">
        <v>59</v>
      </c>
    </row>
    <row r="98" spans="1:9" x14ac:dyDescent="0.3">
      <c r="A98" s="8">
        <f>IF(B98&lt;&gt;"",ROWS($B$6:B98),"")</f>
        <v>93</v>
      </c>
      <c r="B98" s="1" t="s">
        <v>833</v>
      </c>
      <c r="C98" s="1" t="s">
        <v>834</v>
      </c>
      <c r="D98" s="1" t="s">
        <v>786</v>
      </c>
      <c r="E98" s="21">
        <v>68</v>
      </c>
      <c r="F98" s="9">
        <v>11</v>
      </c>
      <c r="G98" s="9" t="s">
        <v>42</v>
      </c>
      <c r="H98" s="47">
        <v>44974</v>
      </c>
      <c r="I98" s="11" t="s">
        <v>141</v>
      </c>
    </row>
    <row r="99" spans="1:9" x14ac:dyDescent="0.3">
      <c r="A99" s="8">
        <f>IF(B99&lt;&gt;"",ROWS($B$6:B99),"")</f>
        <v>94</v>
      </c>
      <c r="B99" s="1" t="s">
        <v>958</v>
      </c>
      <c r="C99" s="1" t="s">
        <v>277</v>
      </c>
      <c r="D99" s="1" t="s">
        <v>31</v>
      </c>
      <c r="E99" s="21">
        <v>67.8</v>
      </c>
      <c r="F99" s="9">
        <v>12</v>
      </c>
      <c r="G99" s="9">
        <v>1</v>
      </c>
      <c r="H99" s="47">
        <v>45695</v>
      </c>
      <c r="I99" s="11" t="s">
        <v>35</v>
      </c>
    </row>
    <row r="100" spans="1:9" x14ac:dyDescent="0.3">
      <c r="A100" s="8">
        <f>IF(B100&lt;&gt;"",ROWS($B$6:B100),"")</f>
        <v>95</v>
      </c>
      <c r="B100" s="1" t="s">
        <v>767</v>
      </c>
      <c r="C100" s="1" t="s">
        <v>768</v>
      </c>
      <c r="D100" s="1" t="s">
        <v>161</v>
      </c>
      <c r="E100" s="21">
        <v>67.8</v>
      </c>
      <c r="F100" s="9">
        <v>8</v>
      </c>
      <c r="G100" s="9">
        <v>1</v>
      </c>
      <c r="H100" s="47">
        <v>45254</v>
      </c>
      <c r="I100" s="11" t="s">
        <v>28</v>
      </c>
    </row>
    <row r="101" spans="1:9" x14ac:dyDescent="0.3">
      <c r="A101" s="8">
        <f>IF(B101&lt;&gt;"",ROWS($B$6:B101),"")</f>
        <v>96</v>
      </c>
      <c r="B101" s="1" t="s">
        <v>1042</v>
      </c>
      <c r="C101" s="1" t="s">
        <v>737</v>
      </c>
      <c r="D101" s="1" t="s">
        <v>738</v>
      </c>
      <c r="E101" s="21">
        <v>67</v>
      </c>
      <c r="F101" s="9">
        <v>11</v>
      </c>
      <c r="G101" s="9">
        <v>1</v>
      </c>
      <c r="H101" s="47">
        <v>45379</v>
      </c>
      <c r="I101" s="11" t="s">
        <v>59</v>
      </c>
    </row>
    <row r="102" spans="1:9" x14ac:dyDescent="0.3">
      <c r="A102" s="8">
        <f>IF(B102&lt;&gt;"",ROWS($B$6:B102),"")</f>
        <v>97</v>
      </c>
      <c r="B102" s="1" t="s">
        <v>930</v>
      </c>
      <c r="C102" s="1" t="s">
        <v>506</v>
      </c>
      <c r="D102" s="1" t="s">
        <v>507</v>
      </c>
      <c r="E102" s="21">
        <v>66</v>
      </c>
      <c r="F102" s="9">
        <v>10</v>
      </c>
      <c r="G102" s="9">
        <v>1</v>
      </c>
      <c r="H102" s="47">
        <v>45639</v>
      </c>
      <c r="I102" s="11" t="s">
        <v>59</v>
      </c>
    </row>
    <row r="103" spans="1:9" x14ac:dyDescent="0.3">
      <c r="A103" s="8">
        <f>IF(B103&lt;&gt;"",ROWS($B$6:B103),"")</f>
        <v>98</v>
      </c>
      <c r="B103" s="1" t="s">
        <v>991</v>
      </c>
      <c r="C103" s="1" t="s">
        <v>607</v>
      </c>
      <c r="D103" s="1" t="s">
        <v>608</v>
      </c>
      <c r="E103" s="21">
        <v>63</v>
      </c>
      <c r="F103" s="9">
        <v>10</v>
      </c>
      <c r="G103" s="9">
        <v>1</v>
      </c>
      <c r="H103" s="47">
        <v>45740</v>
      </c>
      <c r="I103" s="11" t="s">
        <v>59</v>
      </c>
    </row>
    <row r="104" spans="1:9" x14ac:dyDescent="0.3">
      <c r="A104" s="8">
        <f>IF(B104&lt;&gt;"",ROWS($B$6:B104),"")</f>
        <v>99</v>
      </c>
      <c r="B104" s="1" t="s">
        <v>936</v>
      </c>
      <c r="C104" s="1" t="s">
        <v>712</v>
      </c>
      <c r="D104" s="1" t="s">
        <v>119</v>
      </c>
      <c r="E104" s="21">
        <v>60</v>
      </c>
      <c r="F104" s="9">
        <v>11</v>
      </c>
      <c r="G104" s="9">
        <v>1</v>
      </c>
      <c r="H104" s="47">
        <v>45660</v>
      </c>
      <c r="I104" s="11" t="s">
        <v>282</v>
      </c>
    </row>
    <row r="105" spans="1:9" x14ac:dyDescent="0.3">
      <c r="A105" s="8">
        <f>IF(B105&lt;&gt;"",ROWS($B$6:B105),"")</f>
        <v>100</v>
      </c>
      <c r="B105" s="1" t="s">
        <v>992</v>
      </c>
      <c r="C105" s="1" t="s">
        <v>527</v>
      </c>
      <c r="D105" s="1" t="s">
        <v>161</v>
      </c>
      <c r="E105" s="21">
        <v>44.25</v>
      </c>
      <c r="F105" s="9">
        <v>7</v>
      </c>
      <c r="G105" s="9">
        <v>1</v>
      </c>
      <c r="H105" s="47">
        <v>45740</v>
      </c>
      <c r="I105" s="11" t="s">
        <v>59</v>
      </c>
    </row>
    <row r="106" spans="1:9" x14ac:dyDescent="0.3">
      <c r="A106" s="8">
        <f>IF(B106&lt;&gt;"",ROWS($B$6:B106),"")</f>
        <v>101</v>
      </c>
      <c r="B106" s="1" t="s">
        <v>1063</v>
      </c>
      <c r="C106" s="1" t="s">
        <v>855</v>
      </c>
      <c r="D106" s="1" t="s">
        <v>856</v>
      </c>
      <c r="E106" s="21">
        <v>36</v>
      </c>
      <c r="F106" s="9">
        <v>7</v>
      </c>
      <c r="G106" s="9">
        <v>1</v>
      </c>
      <c r="H106" s="47">
        <v>45379</v>
      </c>
      <c r="I106" s="11" t="s">
        <v>59</v>
      </c>
    </row>
    <row r="107" spans="1:9" x14ac:dyDescent="0.3">
      <c r="A107" s="8">
        <f>IF(B107&lt;&gt;"",ROWS($B$6:B107),"")</f>
        <v>102</v>
      </c>
      <c r="B107" s="1" t="s">
        <v>323</v>
      </c>
      <c r="C107" s="1" t="s">
        <v>324</v>
      </c>
      <c r="D107" s="1" t="s">
        <v>31</v>
      </c>
      <c r="E107" s="21">
        <v>34</v>
      </c>
      <c r="F107" s="9">
        <v>8</v>
      </c>
      <c r="G107" s="9">
        <v>1</v>
      </c>
      <c r="H107" s="47">
        <v>45639</v>
      </c>
      <c r="I107" s="11" t="s">
        <v>32</v>
      </c>
    </row>
    <row r="108" spans="1:9" x14ac:dyDescent="0.3">
      <c r="A108" s="8">
        <f>IF(B108&lt;&gt;"",ROWS($B$6:B108),"")</f>
        <v>103</v>
      </c>
      <c r="B108" s="1" t="s">
        <v>890</v>
      </c>
      <c r="C108" s="1" t="s">
        <v>891</v>
      </c>
      <c r="D108" s="1" t="s">
        <v>892</v>
      </c>
      <c r="E108" s="21">
        <v>29</v>
      </c>
      <c r="F108" s="9">
        <v>5</v>
      </c>
      <c r="G108" s="9">
        <v>1</v>
      </c>
      <c r="H108" s="47">
        <v>44655</v>
      </c>
      <c r="I108" s="11" t="s">
        <v>59</v>
      </c>
    </row>
    <row r="109" spans="1:9" x14ac:dyDescent="0.3">
      <c r="A109" s="8">
        <f>IF(B109&lt;&gt;"",ROWS($B$6:B109),"")</f>
        <v>104</v>
      </c>
      <c r="B109" s="1" t="s">
        <v>1113</v>
      </c>
      <c r="C109" s="1" t="s">
        <v>900</v>
      </c>
      <c r="D109" s="1" t="s">
        <v>901</v>
      </c>
      <c r="E109" s="21">
        <v>28</v>
      </c>
      <c r="F109" s="9">
        <v>5</v>
      </c>
      <c r="G109" s="9">
        <v>1</v>
      </c>
      <c r="H109" s="47">
        <v>45310</v>
      </c>
      <c r="I109" s="11" t="s">
        <v>35</v>
      </c>
    </row>
    <row r="110" spans="1:9" x14ac:dyDescent="0.3">
      <c r="A110" s="8">
        <f>IF(B110&lt;&gt;"",ROWS($B$6:B110),"")</f>
        <v>105</v>
      </c>
      <c r="B110" s="1" t="s">
        <v>381</v>
      </c>
      <c r="C110" s="1" t="s">
        <v>382</v>
      </c>
      <c r="D110" s="1" t="s">
        <v>383</v>
      </c>
      <c r="E110" s="21">
        <v>20.9</v>
      </c>
      <c r="F110" s="9">
        <v>2</v>
      </c>
      <c r="G110" s="9">
        <v>1</v>
      </c>
      <c r="H110" s="47">
        <v>45688</v>
      </c>
      <c r="I110" s="11" t="s">
        <v>282</v>
      </c>
    </row>
    <row r="111" spans="1:9" x14ac:dyDescent="0.3">
      <c r="A111" s="8">
        <f>IF(B111&lt;&gt;"",ROWS($B$6:B111),"")</f>
        <v>106</v>
      </c>
      <c r="B111" s="1" t="s">
        <v>1047</v>
      </c>
      <c r="C111" s="1" t="s">
        <v>266</v>
      </c>
      <c r="D111" s="1" t="s">
        <v>267</v>
      </c>
      <c r="E111" s="21">
        <v>6</v>
      </c>
      <c r="F111" s="9">
        <v>2</v>
      </c>
      <c r="G111" s="9">
        <v>1</v>
      </c>
      <c r="H111" s="47">
        <v>45814</v>
      </c>
      <c r="I111" s="11" t="s">
        <v>28</v>
      </c>
    </row>
    <row r="112" spans="1:9" x14ac:dyDescent="0.3">
      <c r="E112" s="19">
        <f>SUBTOTAL(109,Table3_Rugpjūtis[Pajamos])</f>
        <v>1524430.8800000001</v>
      </c>
      <c r="F112" s="12">
        <f>SUBTOTAL(109,Table3_Rugpjūtis[Žiūrovų skaičius])</f>
        <v>245399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9"/>
  <sheetViews>
    <sheetView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21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53</v>
      </c>
      <c r="C6" s="1" t="s">
        <v>54</v>
      </c>
      <c r="D6" s="1" t="s">
        <v>31</v>
      </c>
      <c r="E6" s="21">
        <v>384179.77</v>
      </c>
      <c r="F6" s="9">
        <v>47355</v>
      </c>
      <c r="G6" s="9">
        <v>16</v>
      </c>
      <c r="H6" s="47">
        <v>45905</v>
      </c>
      <c r="I6" s="11" t="s">
        <v>32</v>
      </c>
    </row>
    <row r="7" spans="1:9" x14ac:dyDescent="0.3">
      <c r="A7" s="8">
        <f>IF(B7&lt;&gt;"",ROWS($B$6:B7),"")</f>
        <v>2</v>
      </c>
      <c r="B7" s="1" t="s">
        <v>1114</v>
      </c>
      <c r="C7" s="1" t="s">
        <v>157</v>
      </c>
      <c r="D7" s="1" t="s">
        <v>158</v>
      </c>
      <c r="E7" s="21">
        <v>90677.25</v>
      </c>
      <c r="F7" s="9">
        <v>12044</v>
      </c>
      <c r="G7" s="9">
        <v>16</v>
      </c>
      <c r="H7" s="47">
        <v>45912</v>
      </c>
      <c r="I7" s="11" t="s">
        <v>63</v>
      </c>
    </row>
    <row r="8" spans="1:9" x14ac:dyDescent="0.3">
      <c r="A8" s="8">
        <f>IF(B8&lt;&gt;"",ROWS($B$6:B8),"")</f>
        <v>3</v>
      </c>
      <c r="B8" s="1" t="s">
        <v>1115</v>
      </c>
      <c r="C8" s="1" t="s">
        <v>102</v>
      </c>
      <c r="D8" s="1" t="s">
        <v>103</v>
      </c>
      <c r="E8" s="21">
        <v>83511.75</v>
      </c>
      <c r="F8" s="9">
        <v>15301</v>
      </c>
      <c r="G8" s="9">
        <v>19</v>
      </c>
      <c r="H8" s="47">
        <v>45905</v>
      </c>
      <c r="I8" s="11" t="s">
        <v>104</v>
      </c>
    </row>
    <row r="9" spans="1:9" x14ac:dyDescent="0.3">
      <c r="A9" s="8">
        <f>IF(B9&lt;&gt;"",ROWS($B$6:B9),"")</f>
        <v>4</v>
      </c>
      <c r="B9" s="1" t="s">
        <v>1078</v>
      </c>
      <c r="C9" s="1" t="s">
        <v>51</v>
      </c>
      <c r="D9" s="1" t="s">
        <v>31</v>
      </c>
      <c r="E9" s="21">
        <v>83252.89</v>
      </c>
      <c r="F9" s="9">
        <v>14428</v>
      </c>
      <c r="G9" s="9">
        <v>22</v>
      </c>
      <c r="H9" s="47">
        <v>45870</v>
      </c>
      <c r="I9" s="11" t="s">
        <v>52</v>
      </c>
    </row>
    <row r="10" spans="1:9" x14ac:dyDescent="0.3">
      <c r="A10" s="8">
        <f>IF(B10&lt;&gt;"",ROWS($B$6:B10),"")</f>
        <v>5</v>
      </c>
      <c r="B10" s="1" t="s">
        <v>1093</v>
      </c>
      <c r="C10" s="1" t="s">
        <v>75</v>
      </c>
      <c r="D10" s="1" t="s">
        <v>31</v>
      </c>
      <c r="E10" s="21">
        <v>78773.17</v>
      </c>
      <c r="F10" s="9">
        <v>11552</v>
      </c>
      <c r="G10" s="9">
        <v>19</v>
      </c>
      <c r="H10" s="47">
        <v>45891</v>
      </c>
      <c r="I10" s="11" t="s">
        <v>63</v>
      </c>
    </row>
    <row r="11" spans="1:9" x14ac:dyDescent="0.3">
      <c r="A11" s="8">
        <f>IF(B11&lt;&gt;"",ROWS($B$6:B11),"")</f>
        <v>6</v>
      </c>
      <c r="B11" s="1" t="s">
        <v>1116</v>
      </c>
      <c r="C11" s="1" t="s">
        <v>73</v>
      </c>
      <c r="D11" s="1" t="s">
        <v>31</v>
      </c>
      <c r="E11" s="21">
        <v>58609.19</v>
      </c>
      <c r="F11" s="9">
        <v>7839</v>
      </c>
      <c r="G11" s="9">
        <v>19</v>
      </c>
      <c r="H11" s="47">
        <v>45926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178</v>
      </c>
      <c r="C12" s="1" t="s">
        <v>178</v>
      </c>
      <c r="D12" s="1" t="s">
        <v>27</v>
      </c>
      <c r="E12" s="21">
        <v>56439.26</v>
      </c>
      <c r="F12" s="9">
        <v>9074</v>
      </c>
      <c r="G12" s="9">
        <v>22</v>
      </c>
      <c r="H12" s="47">
        <v>45919</v>
      </c>
      <c r="I12" s="11" t="s">
        <v>179</v>
      </c>
    </row>
    <row r="13" spans="1:9" x14ac:dyDescent="0.3">
      <c r="A13" s="8">
        <f>IF(B13&lt;&gt;"",ROWS($B$6:B13),"")</f>
        <v>8</v>
      </c>
      <c r="B13" s="1" t="s">
        <v>1117</v>
      </c>
      <c r="C13" s="1" t="s">
        <v>223</v>
      </c>
      <c r="D13" s="1" t="s">
        <v>31</v>
      </c>
      <c r="E13" s="21">
        <v>47611</v>
      </c>
      <c r="F13" s="9">
        <v>7197</v>
      </c>
      <c r="G13" s="9">
        <v>19</v>
      </c>
      <c r="H13" s="47">
        <v>45912</v>
      </c>
      <c r="I13" s="11" t="s">
        <v>147</v>
      </c>
    </row>
    <row r="14" spans="1:9" x14ac:dyDescent="0.3">
      <c r="A14" s="8">
        <f>IF(B14&lt;&gt;"",ROWS($B$6:B14),"")</f>
        <v>9</v>
      </c>
      <c r="B14" s="1" t="s">
        <v>1118</v>
      </c>
      <c r="C14" s="1" t="s">
        <v>230</v>
      </c>
      <c r="D14" s="1" t="s">
        <v>231</v>
      </c>
      <c r="E14" s="21">
        <v>39343.68</v>
      </c>
      <c r="F14" s="9">
        <v>5921</v>
      </c>
      <c r="G14" s="9">
        <v>19</v>
      </c>
      <c r="H14" s="47">
        <v>45919</v>
      </c>
      <c r="I14" s="11" t="s">
        <v>63</v>
      </c>
    </row>
    <row r="15" spans="1:9" x14ac:dyDescent="0.3">
      <c r="A15" s="8">
        <f>IF(B15&lt;&gt;"",ROWS($B$6:B15),"")</f>
        <v>10</v>
      </c>
      <c r="B15" s="1" t="s">
        <v>1094</v>
      </c>
      <c r="C15" s="1" t="s">
        <v>106</v>
      </c>
      <c r="D15" s="1" t="s">
        <v>31</v>
      </c>
      <c r="E15" s="21">
        <v>28200.75</v>
      </c>
      <c r="F15" s="9">
        <v>4250</v>
      </c>
      <c r="G15" s="9">
        <v>10</v>
      </c>
      <c r="H15" s="47">
        <v>45877</v>
      </c>
      <c r="I15" s="11" t="s">
        <v>32</v>
      </c>
    </row>
    <row r="16" spans="1:9" x14ac:dyDescent="0.3">
      <c r="A16" s="8">
        <f>IF(B16&lt;&gt;"",ROWS($B$6:B16),"")</f>
        <v>11</v>
      </c>
      <c r="B16" s="1" t="s">
        <v>38</v>
      </c>
      <c r="C16" s="1" t="s">
        <v>38</v>
      </c>
      <c r="D16" s="1" t="s">
        <v>31</v>
      </c>
      <c r="E16" s="21">
        <v>26297.49</v>
      </c>
      <c r="F16" s="9">
        <v>4245</v>
      </c>
      <c r="G16" s="9">
        <v>11</v>
      </c>
      <c r="H16" s="47">
        <v>45835</v>
      </c>
      <c r="I16" s="11" t="s">
        <v>32</v>
      </c>
    </row>
    <row r="17" spans="1:9" x14ac:dyDescent="0.3">
      <c r="A17" s="8">
        <f>IF(B17&lt;&gt;"",ROWS($B$6:B17),"")</f>
        <v>12</v>
      </c>
      <c r="B17" s="1" t="s">
        <v>1119</v>
      </c>
      <c r="C17" s="1" t="s">
        <v>189</v>
      </c>
      <c r="D17" s="1" t="s">
        <v>84</v>
      </c>
      <c r="E17" s="21">
        <v>25036.28</v>
      </c>
      <c r="F17" s="9">
        <v>4517</v>
      </c>
      <c r="G17" s="9">
        <v>20</v>
      </c>
      <c r="H17" s="47">
        <v>45926</v>
      </c>
      <c r="I17" s="11" t="s">
        <v>52</v>
      </c>
    </row>
    <row r="18" spans="1:9" x14ac:dyDescent="0.3">
      <c r="A18" s="8">
        <f>IF(B18&lt;&gt;"",ROWS($B$6:B18),"")</f>
        <v>13</v>
      </c>
      <c r="B18" s="1" t="s">
        <v>1120</v>
      </c>
      <c r="C18" s="1" t="s">
        <v>320</v>
      </c>
      <c r="D18" s="1" t="s">
        <v>119</v>
      </c>
      <c r="E18" s="21">
        <v>21775.99</v>
      </c>
      <c r="F18" s="9">
        <v>4211</v>
      </c>
      <c r="G18" s="9">
        <v>18</v>
      </c>
      <c r="H18" s="47">
        <v>45912</v>
      </c>
      <c r="I18" s="11" t="s">
        <v>28</v>
      </c>
    </row>
    <row r="19" spans="1:9" x14ac:dyDescent="0.3">
      <c r="A19" s="8">
        <f>IF(B19&lt;&gt;"",ROWS($B$6:B19),"")</f>
        <v>14</v>
      </c>
      <c r="B19" s="1" t="s">
        <v>268</v>
      </c>
      <c r="C19" s="1" t="s">
        <v>268</v>
      </c>
      <c r="D19" s="1" t="s">
        <v>269</v>
      </c>
      <c r="E19" s="21">
        <v>18215.589999999993</v>
      </c>
      <c r="F19" s="9">
        <v>2880</v>
      </c>
      <c r="G19" s="9">
        <v>23</v>
      </c>
      <c r="H19" s="47">
        <v>45926</v>
      </c>
      <c r="I19" s="11" t="s">
        <v>59</v>
      </c>
    </row>
    <row r="20" spans="1:9" x14ac:dyDescent="0.3">
      <c r="A20" s="8">
        <f>IF(B20&lt;&gt;"",ROWS($B$6:B20),"")</f>
        <v>15</v>
      </c>
      <c r="B20" s="1" t="s">
        <v>1095</v>
      </c>
      <c r="C20" s="1" t="s">
        <v>193</v>
      </c>
      <c r="D20" s="1" t="s">
        <v>194</v>
      </c>
      <c r="E20" s="21">
        <v>17683.53</v>
      </c>
      <c r="F20" s="9">
        <v>3531</v>
      </c>
      <c r="G20" s="9">
        <v>18</v>
      </c>
      <c r="H20" s="47">
        <v>45891</v>
      </c>
      <c r="I20" s="11" t="s">
        <v>28</v>
      </c>
    </row>
    <row r="21" spans="1:9" x14ac:dyDescent="0.3">
      <c r="A21" s="8">
        <f>IF(B21&lt;&gt;"",ROWS($B$6:B21),"")</f>
        <v>16</v>
      </c>
      <c r="B21" s="1" t="s">
        <v>1121</v>
      </c>
      <c r="C21" s="1" t="s">
        <v>360</v>
      </c>
      <c r="D21" s="1" t="s">
        <v>31</v>
      </c>
      <c r="E21" s="21">
        <v>16020.06</v>
      </c>
      <c r="F21" s="9">
        <v>2670</v>
      </c>
      <c r="G21" s="9">
        <v>18</v>
      </c>
      <c r="H21" s="47">
        <v>45912</v>
      </c>
      <c r="I21" s="11" t="s">
        <v>28</v>
      </c>
    </row>
    <row r="22" spans="1:9" x14ac:dyDescent="0.3">
      <c r="A22" s="8">
        <f>IF(B22&lt;&gt;"",ROWS($B$6:B22),"")</f>
        <v>17</v>
      </c>
      <c r="B22" s="1" t="s">
        <v>1122</v>
      </c>
      <c r="C22" s="1" t="s">
        <v>311</v>
      </c>
      <c r="D22" s="1" t="s">
        <v>119</v>
      </c>
      <c r="E22" s="21">
        <v>15050</v>
      </c>
      <c r="F22" s="9">
        <v>2861</v>
      </c>
      <c r="G22" s="9">
        <v>16</v>
      </c>
      <c r="H22" s="47">
        <v>45919</v>
      </c>
      <c r="I22" s="11" t="s">
        <v>147</v>
      </c>
    </row>
    <row r="23" spans="1:9" x14ac:dyDescent="0.3">
      <c r="A23" s="8">
        <f>IF(B23&lt;&gt;"",ROWS($B$6:B23),"")</f>
        <v>18</v>
      </c>
      <c r="B23" s="1" t="s">
        <v>1102</v>
      </c>
      <c r="C23" s="1" t="s">
        <v>315</v>
      </c>
      <c r="D23" s="1" t="s">
        <v>31</v>
      </c>
      <c r="E23" s="21">
        <v>15009.08</v>
      </c>
      <c r="F23" s="9">
        <v>2368</v>
      </c>
      <c r="G23" s="9">
        <v>19</v>
      </c>
      <c r="H23" s="47">
        <v>45898</v>
      </c>
      <c r="I23" s="11" t="s">
        <v>35</v>
      </c>
    </row>
    <row r="24" spans="1:9" x14ac:dyDescent="0.3">
      <c r="A24" s="8">
        <f>IF(B24&lt;&gt;"",ROWS($B$6:B24),"")</f>
        <v>19</v>
      </c>
      <c r="B24" s="1" t="s">
        <v>373</v>
      </c>
      <c r="C24" s="1" t="s">
        <v>374</v>
      </c>
      <c r="D24" s="1" t="s">
        <v>185</v>
      </c>
      <c r="E24" s="21">
        <v>12968.54</v>
      </c>
      <c r="F24" s="9">
        <v>2095</v>
      </c>
      <c r="G24" s="9">
        <v>16</v>
      </c>
      <c r="H24" s="47">
        <v>45912</v>
      </c>
      <c r="I24" s="11" t="s">
        <v>52</v>
      </c>
    </row>
    <row r="25" spans="1:9" x14ac:dyDescent="0.3">
      <c r="A25" s="8">
        <f>IF(B25&lt;&gt;"",ROWS($B$6:B25),"")</f>
        <v>20</v>
      </c>
      <c r="B25" s="1" t="s">
        <v>1123</v>
      </c>
      <c r="C25" s="1" t="s">
        <v>338</v>
      </c>
      <c r="D25" s="1" t="s">
        <v>339</v>
      </c>
      <c r="E25" s="21">
        <v>12311.01</v>
      </c>
      <c r="F25" s="9">
        <v>1731</v>
      </c>
      <c r="G25" s="9">
        <v>13</v>
      </c>
      <c r="H25" s="47">
        <v>45926</v>
      </c>
      <c r="I25" s="11" t="s">
        <v>28</v>
      </c>
    </row>
    <row r="26" spans="1:9" x14ac:dyDescent="0.3">
      <c r="A26" s="8">
        <f>IF(B26&lt;&gt;"",ROWS($B$6:B26),"")</f>
        <v>21</v>
      </c>
      <c r="B26" s="1" t="s">
        <v>1101</v>
      </c>
      <c r="C26" s="1" t="s">
        <v>345</v>
      </c>
      <c r="D26" s="1" t="s">
        <v>31</v>
      </c>
      <c r="E26" s="21">
        <v>10443.6</v>
      </c>
      <c r="F26" s="9">
        <v>1708</v>
      </c>
      <c r="G26" s="9">
        <v>18</v>
      </c>
      <c r="H26" s="47">
        <v>45898</v>
      </c>
      <c r="I26" s="11" t="s">
        <v>63</v>
      </c>
    </row>
    <row r="27" spans="1:9" x14ac:dyDescent="0.3">
      <c r="A27" s="8">
        <f>IF(B27&lt;&gt;"",ROWS($B$6:B27),"")</f>
        <v>22</v>
      </c>
      <c r="B27" s="1" t="s">
        <v>1124</v>
      </c>
      <c r="C27" s="1" t="s">
        <v>281</v>
      </c>
      <c r="D27" s="1" t="s">
        <v>140</v>
      </c>
      <c r="E27" s="21">
        <v>10010.439999999999</v>
      </c>
      <c r="F27" s="9">
        <v>1659</v>
      </c>
      <c r="G27" s="9">
        <v>14</v>
      </c>
      <c r="H27" s="47">
        <v>45919</v>
      </c>
      <c r="I27" s="11" t="s">
        <v>282</v>
      </c>
    </row>
    <row r="28" spans="1:9" x14ac:dyDescent="0.3">
      <c r="A28" s="8">
        <f>IF(B28&lt;&gt;"",ROWS($B$6:B28),"")</f>
        <v>23</v>
      </c>
      <c r="B28" s="1" t="s">
        <v>1104</v>
      </c>
      <c r="C28" s="1" t="s">
        <v>412</v>
      </c>
      <c r="D28" s="1" t="s">
        <v>69</v>
      </c>
      <c r="E28" s="21">
        <v>6542</v>
      </c>
      <c r="F28" s="9">
        <v>1342</v>
      </c>
      <c r="G28" s="9">
        <v>14</v>
      </c>
      <c r="H28" s="47">
        <v>45898</v>
      </c>
      <c r="I28" s="11" t="s">
        <v>147</v>
      </c>
    </row>
    <row r="29" spans="1:9" x14ac:dyDescent="0.3">
      <c r="A29" s="8">
        <f>IF(B29&lt;&gt;"",ROWS($B$6:B29),"")</f>
        <v>24</v>
      </c>
      <c r="B29" s="1" t="s">
        <v>1086</v>
      </c>
      <c r="C29" s="1" t="s">
        <v>125</v>
      </c>
      <c r="D29" s="1" t="s">
        <v>31</v>
      </c>
      <c r="E29" s="21">
        <v>5894.78</v>
      </c>
      <c r="F29" s="9">
        <v>929</v>
      </c>
      <c r="G29" s="9">
        <v>7</v>
      </c>
      <c r="H29" s="47">
        <v>45870</v>
      </c>
      <c r="I29" s="11" t="s">
        <v>47</v>
      </c>
    </row>
    <row r="30" spans="1:9" x14ac:dyDescent="0.3">
      <c r="A30" s="8">
        <f>IF(B30&lt;&gt;"",ROWS($B$6:B30),"")</f>
        <v>25</v>
      </c>
      <c r="B30" s="1" t="s">
        <v>1125</v>
      </c>
      <c r="C30" s="1" t="s">
        <v>523</v>
      </c>
      <c r="D30" s="1" t="s">
        <v>31</v>
      </c>
      <c r="E30" s="21">
        <v>5163.57</v>
      </c>
      <c r="F30" s="9">
        <v>761</v>
      </c>
      <c r="G30" s="9">
        <v>13</v>
      </c>
      <c r="H30" s="47">
        <v>45905</v>
      </c>
      <c r="I30" s="11" t="s">
        <v>28</v>
      </c>
    </row>
    <row r="31" spans="1:9" x14ac:dyDescent="0.3">
      <c r="A31" s="8">
        <f>IF(B31&lt;&gt;"",ROWS($B$6:B31),"")</f>
        <v>26</v>
      </c>
      <c r="B31" s="1" t="s">
        <v>1070</v>
      </c>
      <c r="C31" s="1" t="s">
        <v>96</v>
      </c>
      <c r="D31" s="1" t="s">
        <v>31</v>
      </c>
      <c r="E31" s="21">
        <v>4346.67</v>
      </c>
      <c r="F31" s="9">
        <v>884</v>
      </c>
      <c r="G31" s="9">
        <v>9</v>
      </c>
      <c r="H31" s="47">
        <v>45856</v>
      </c>
      <c r="I31" s="11" t="s">
        <v>47</v>
      </c>
    </row>
    <row r="32" spans="1:9" x14ac:dyDescent="0.3">
      <c r="A32" s="8">
        <f>IF(B32&lt;&gt;"",ROWS($B$6:B32),"")</f>
        <v>27</v>
      </c>
      <c r="B32" s="1" t="s">
        <v>1025</v>
      </c>
      <c r="C32" s="1" t="s">
        <v>40</v>
      </c>
      <c r="D32" s="1" t="s">
        <v>31</v>
      </c>
      <c r="E32" s="21">
        <v>3796.2</v>
      </c>
      <c r="F32" s="9">
        <v>717</v>
      </c>
      <c r="G32" s="9">
        <v>7</v>
      </c>
      <c r="H32" s="47">
        <v>45800</v>
      </c>
      <c r="I32" s="11" t="s">
        <v>35</v>
      </c>
    </row>
    <row r="33" spans="1:9" x14ac:dyDescent="0.3">
      <c r="A33" s="8">
        <f>IF(B33&lt;&gt;"",ROWS($B$6:B33),"")</f>
        <v>28</v>
      </c>
      <c r="B33" s="1" t="s">
        <v>1098</v>
      </c>
      <c r="C33" s="1" t="s">
        <v>296</v>
      </c>
      <c r="D33" s="1" t="s">
        <v>297</v>
      </c>
      <c r="E33" s="21">
        <v>3239.21</v>
      </c>
      <c r="F33" s="9">
        <v>526</v>
      </c>
      <c r="G33" s="9">
        <v>13</v>
      </c>
      <c r="H33" s="47">
        <v>45891</v>
      </c>
      <c r="I33" s="11" t="s">
        <v>104</v>
      </c>
    </row>
    <row r="34" spans="1:9" x14ac:dyDescent="0.3">
      <c r="A34" s="8">
        <f>IF(B34&lt;&gt;"",ROWS($B$6:B34),"")</f>
        <v>29</v>
      </c>
      <c r="B34" s="1" t="s">
        <v>1041</v>
      </c>
      <c r="C34" s="1" t="s">
        <v>563</v>
      </c>
      <c r="D34" s="1" t="s">
        <v>161</v>
      </c>
      <c r="E34" s="21">
        <v>2806</v>
      </c>
      <c r="F34" s="9">
        <v>543</v>
      </c>
      <c r="G34" s="9" t="s">
        <v>42</v>
      </c>
      <c r="H34" s="47">
        <v>45618</v>
      </c>
      <c r="I34" s="11" t="s">
        <v>141</v>
      </c>
    </row>
    <row r="35" spans="1:9" x14ac:dyDescent="0.3">
      <c r="A35" s="8">
        <f>IF(B35&lt;&gt;"",ROWS($B$6:B35),"")</f>
        <v>30</v>
      </c>
      <c r="B35" s="1" t="s">
        <v>915</v>
      </c>
      <c r="C35" s="1" t="s">
        <v>217</v>
      </c>
      <c r="D35" s="1" t="s">
        <v>161</v>
      </c>
      <c r="E35" s="21">
        <v>2800</v>
      </c>
      <c r="F35" s="9">
        <v>560</v>
      </c>
      <c r="G35" s="9" t="s">
        <v>42</v>
      </c>
      <c r="H35" s="47">
        <v>45674</v>
      </c>
      <c r="I35" s="11" t="s">
        <v>141</v>
      </c>
    </row>
    <row r="36" spans="1:9" x14ac:dyDescent="0.3">
      <c r="A36" s="8">
        <f>IF(B36&lt;&gt;"",ROWS($B$6:B36),"")</f>
        <v>31</v>
      </c>
      <c r="B36" s="1" t="s">
        <v>612</v>
      </c>
      <c r="C36" s="1" t="s">
        <v>613</v>
      </c>
      <c r="D36" s="1" t="s">
        <v>614</v>
      </c>
      <c r="E36" s="21">
        <v>2525.6999999999998</v>
      </c>
      <c r="F36" s="9">
        <v>585</v>
      </c>
      <c r="G36" s="9" t="s">
        <v>42</v>
      </c>
      <c r="H36" s="47">
        <v>45905</v>
      </c>
      <c r="I36" s="11" t="s">
        <v>141</v>
      </c>
    </row>
    <row r="37" spans="1:9" x14ac:dyDescent="0.3">
      <c r="A37" s="8">
        <f>IF(B37&lt;&gt;"",ROWS($B$6:B37),"")</f>
        <v>32</v>
      </c>
      <c r="B37" s="1" t="s">
        <v>1106</v>
      </c>
      <c r="C37" s="1" t="s">
        <v>502</v>
      </c>
      <c r="D37" s="1" t="s">
        <v>31</v>
      </c>
      <c r="E37" s="21">
        <v>2253.67</v>
      </c>
      <c r="F37" s="9">
        <v>371</v>
      </c>
      <c r="G37" s="9">
        <v>13</v>
      </c>
      <c r="H37" s="47">
        <v>45898</v>
      </c>
      <c r="I37" s="11" t="s">
        <v>28</v>
      </c>
    </row>
    <row r="38" spans="1:9" x14ac:dyDescent="0.3">
      <c r="A38" s="8">
        <f>IF(B38&lt;&gt;"",ROWS($B$6:B38),"")</f>
        <v>33</v>
      </c>
      <c r="B38" s="1" t="s">
        <v>1097</v>
      </c>
      <c r="C38" s="1" t="s">
        <v>302</v>
      </c>
      <c r="D38" s="1" t="s">
        <v>31</v>
      </c>
      <c r="E38" s="21">
        <v>2166.0300000000002</v>
      </c>
      <c r="F38" s="9">
        <v>374</v>
      </c>
      <c r="G38" s="9">
        <v>9</v>
      </c>
      <c r="H38" s="47">
        <v>45891</v>
      </c>
      <c r="I38" s="11" t="s">
        <v>52</v>
      </c>
    </row>
    <row r="39" spans="1:9" x14ac:dyDescent="0.3">
      <c r="A39" s="8">
        <f>IF(B39&lt;&gt;"",ROWS($B$6:B39),"")</f>
        <v>34</v>
      </c>
      <c r="B39" s="1" t="s">
        <v>979</v>
      </c>
      <c r="C39" s="1" t="s">
        <v>979</v>
      </c>
      <c r="D39" s="1" t="s">
        <v>27</v>
      </c>
      <c r="E39" s="21">
        <v>1922.35</v>
      </c>
      <c r="F39" s="9">
        <v>342</v>
      </c>
      <c r="G39" s="9">
        <v>4</v>
      </c>
      <c r="H39" s="47">
        <v>45740</v>
      </c>
      <c r="I39" s="11" t="s">
        <v>59</v>
      </c>
    </row>
    <row r="40" spans="1:9" x14ac:dyDescent="0.3">
      <c r="A40" s="8">
        <f>IF(B40&lt;&gt;"",ROWS($B$6:B40),"")</f>
        <v>35</v>
      </c>
      <c r="B40" s="1" t="s">
        <v>1109</v>
      </c>
      <c r="C40" s="1" t="s">
        <v>592</v>
      </c>
      <c r="D40" s="1" t="s">
        <v>161</v>
      </c>
      <c r="E40" s="21">
        <v>1847.79</v>
      </c>
      <c r="F40" s="9">
        <v>331</v>
      </c>
      <c r="G40" s="9">
        <v>12</v>
      </c>
      <c r="H40" s="47">
        <v>45898</v>
      </c>
      <c r="I40" s="11" t="s">
        <v>104</v>
      </c>
    </row>
    <row r="41" spans="1:9" x14ac:dyDescent="0.3">
      <c r="A41" s="8">
        <f>IF(B41&lt;&gt;"",ROWS($B$6:B41),"")</f>
        <v>36</v>
      </c>
      <c r="B41" s="1" t="s">
        <v>1048</v>
      </c>
      <c r="C41" s="1" t="s">
        <v>250</v>
      </c>
      <c r="D41" s="1" t="s">
        <v>31</v>
      </c>
      <c r="E41" s="21">
        <v>1516.1</v>
      </c>
      <c r="F41" s="9">
        <v>246</v>
      </c>
      <c r="G41" s="9">
        <v>4</v>
      </c>
      <c r="H41" s="47">
        <v>45828</v>
      </c>
      <c r="I41" s="11" t="s">
        <v>104</v>
      </c>
    </row>
    <row r="42" spans="1:9" x14ac:dyDescent="0.3">
      <c r="A42" s="8">
        <f>IF(B42&lt;&gt;"",ROWS($B$6:B42),"")</f>
        <v>37</v>
      </c>
      <c r="B42" s="1" t="s">
        <v>978</v>
      </c>
      <c r="C42" s="1" t="s">
        <v>65</v>
      </c>
      <c r="D42" s="1" t="s">
        <v>66</v>
      </c>
      <c r="E42" s="21">
        <v>1420.75</v>
      </c>
      <c r="F42" s="9">
        <v>262</v>
      </c>
      <c r="G42" s="9">
        <v>4</v>
      </c>
      <c r="H42" s="47">
        <v>45744</v>
      </c>
      <c r="I42" s="11" t="s">
        <v>59</v>
      </c>
    </row>
    <row r="43" spans="1:9" x14ac:dyDescent="0.3">
      <c r="A43" s="8">
        <f>IF(B43&lt;&gt;"",ROWS($B$6:B43),"")</f>
        <v>38</v>
      </c>
      <c r="B43" s="1" t="s">
        <v>1096</v>
      </c>
      <c r="C43" s="1" t="s">
        <v>304</v>
      </c>
      <c r="D43" s="1" t="s">
        <v>161</v>
      </c>
      <c r="E43" s="21">
        <v>1316</v>
      </c>
      <c r="F43" s="9">
        <v>209</v>
      </c>
      <c r="G43" s="9">
        <v>6</v>
      </c>
      <c r="H43" s="47">
        <v>45877</v>
      </c>
      <c r="I43" s="11" t="s">
        <v>147</v>
      </c>
    </row>
    <row r="44" spans="1:9" x14ac:dyDescent="0.3">
      <c r="A44" s="8">
        <f>IF(B44&lt;&gt;"",ROWS($B$6:B44),"")</f>
        <v>39</v>
      </c>
      <c r="B44" s="1" t="s">
        <v>909</v>
      </c>
      <c r="C44" s="1" t="s">
        <v>83</v>
      </c>
      <c r="D44" s="1" t="s">
        <v>84</v>
      </c>
      <c r="E44" s="21">
        <v>984.65</v>
      </c>
      <c r="F44" s="9">
        <v>201</v>
      </c>
      <c r="G44" s="9">
        <v>3</v>
      </c>
      <c r="H44" s="47">
        <v>45625</v>
      </c>
      <c r="I44" s="11" t="s">
        <v>35</v>
      </c>
    </row>
    <row r="45" spans="1:9" x14ac:dyDescent="0.3">
      <c r="A45" s="8">
        <f>IF(B45&lt;&gt;"",ROWS($B$6:B45),"")</f>
        <v>40</v>
      </c>
      <c r="B45" s="1" t="s">
        <v>972</v>
      </c>
      <c r="C45" s="1" t="s">
        <v>972</v>
      </c>
      <c r="D45" s="1" t="s">
        <v>664</v>
      </c>
      <c r="E45" s="21">
        <v>920</v>
      </c>
      <c r="F45" s="9">
        <v>230</v>
      </c>
      <c r="G45" s="9">
        <v>1</v>
      </c>
      <c r="H45" s="47">
        <v>41515</v>
      </c>
      <c r="I45" s="11" t="s">
        <v>28</v>
      </c>
    </row>
    <row r="46" spans="1:9" x14ac:dyDescent="0.3">
      <c r="A46" s="8">
        <f>IF(B46&lt;&gt;"",ROWS($B$6:B46),"")</f>
        <v>41</v>
      </c>
      <c r="B46" s="1" t="s">
        <v>26</v>
      </c>
      <c r="C46" s="1" t="s">
        <v>26</v>
      </c>
      <c r="D46" s="1" t="s">
        <v>27</v>
      </c>
      <c r="E46" s="21">
        <v>908.8</v>
      </c>
      <c r="F46" s="9">
        <v>149</v>
      </c>
      <c r="G46" s="9">
        <v>3</v>
      </c>
      <c r="H46" s="47">
        <v>45681</v>
      </c>
      <c r="I46" s="11" t="s">
        <v>28</v>
      </c>
    </row>
    <row r="47" spans="1:9" x14ac:dyDescent="0.3">
      <c r="A47" s="8">
        <f>IF(B47&lt;&gt;"",ROWS($B$6:B47),"")</f>
        <v>42</v>
      </c>
      <c r="B47" s="1" t="s">
        <v>1069</v>
      </c>
      <c r="C47" s="1" t="s">
        <v>77</v>
      </c>
      <c r="D47" s="1" t="s">
        <v>31</v>
      </c>
      <c r="E47" s="21">
        <v>900.1</v>
      </c>
      <c r="F47" s="9">
        <v>155</v>
      </c>
      <c r="G47" s="9">
        <v>2</v>
      </c>
      <c r="H47" s="47">
        <v>45840</v>
      </c>
      <c r="I47" s="11" t="s">
        <v>52</v>
      </c>
    </row>
    <row r="48" spans="1:9" x14ac:dyDescent="0.3">
      <c r="A48" s="8">
        <f>IF(B48&lt;&gt;"",ROWS($B$6:B48),"")</f>
        <v>43</v>
      </c>
      <c r="B48" s="1" t="s">
        <v>503</v>
      </c>
      <c r="C48" s="1" t="s">
        <v>504</v>
      </c>
      <c r="D48" s="1" t="s">
        <v>69</v>
      </c>
      <c r="E48" s="21">
        <v>877.90000000000055</v>
      </c>
      <c r="F48" s="9">
        <v>128</v>
      </c>
      <c r="G48" s="9">
        <v>4</v>
      </c>
      <c r="H48" s="47">
        <v>45884</v>
      </c>
      <c r="I48" s="11" t="s">
        <v>300</v>
      </c>
    </row>
    <row r="49" spans="1:9" x14ac:dyDescent="0.3">
      <c r="A49" s="8">
        <f>IF(B49&lt;&gt;"",ROWS($B$6:B49),"")</f>
        <v>44</v>
      </c>
      <c r="B49" s="1" t="s">
        <v>732</v>
      </c>
      <c r="C49" s="1" t="s">
        <v>733</v>
      </c>
      <c r="D49" s="1" t="s">
        <v>31</v>
      </c>
      <c r="E49" s="21">
        <v>858.76</v>
      </c>
      <c r="F49" s="9">
        <v>150</v>
      </c>
      <c r="G49" s="9">
        <v>2</v>
      </c>
      <c r="H49" s="47">
        <v>41509</v>
      </c>
      <c r="I49" s="11" t="s">
        <v>32</v>
      </c>
    </row>
    <row r="50" spans="1:9" x14ac:dyDescent="0.3">
      <c r="A50" s="8">
        <f>IF(B50&lt;&gt;"",ROWS($B$6:B50),"")</f>
        <v>45</v>
      </c>
      <c r="B50" s="1" t="s">
        <v>1036</v>
      </c>
      <c r="C50" s="1" t="s">
        <v>225</v>
      </c>
      <c r="D50" s="1" t="s">
        <v>31</v>
      </c>
      <c r="E50" s="21">
        <v>724.6</v>
      </c>
      <c r="F50" s="9">
        <v>133</v>
      </c>
      <c r="G50" s="9">
        <v>2</v>
      </c>
      <c r="H50" s="47">
        <v>45807</v>
      </c>
      <c r="I50" s="11" t="s">
        <v>52</v>
      </c>
    </row>
    <row r="51" spans="1:9" x14ac:dyDescent="0.3">
      <c r="A51" s="8">
        <f>IF(B51&lt;&gt;"",ROWS($B$6:B51),"")</f>
        <v>46</v>
      </c>
      <c r="B51" s="1" t="s">
        <v>1087</v>
      </c>
      <c r="C51" s="1" t="s">
        <v>546</v>
      </c>
      <c r="D51" s="1" t="s">
        <v>31</v>
      </c>
      <c r="E51" s="21">
        <v>669.65000000000009</v>
      </c>
      <c r="F51" s="9">
        <v>112</v>
      </c>
      <c r="G51" s="9">
        <v>5</v>
      </c>
      <c r="H51" s="47">
        <v>45856</v>
      </c>
      <c r="I51" s="11" t="s">
        <v>282</v>
      </c>
    </row>
    <row r="52" spans="1:9" x14ac:dyDescent="0.3">
      <c r="A52" s="8">
        <f>IF(B52&lt;&gt;"",ROWS($B$6:B52),"")</f>
        <v>47</v>
      </c>
      <c r="B52" s="1" t="s">
        <v>757</v>
      </c>
      <c r="C52" s="1" t="s">
        <v>758</v>
      </c>
      <c r="D52" s="1" t="s">
        <v>31</v>
      </c>
      <c r="E52" s="21">
        <v>630.79</v>
      </c>
      <c r="F52" s="9">
        <v>74</v>
      </c>
      <c r="G52" s="9">
        <v>2</v>
      </c>
      <c r="H52" s="47">
        <v>42531</v>
      </c>
      <c r="I52" s="11" t="s">
        <v>32</v>
      </c>
    </row>
    <row r="53" spans="1:9" x14ac:dyDescent="0.3">
      <c r="A53" s="8">
        <f>IF(B53&lt;&gt;"",ROWS($B$6:B53),"")</f>
        <v>48</v>
      </c>
      <c r="B53" s="1" t="s">
        <v>911</v>
      </c>
      <c r="C53" s="1" t="s">
        <v>61</v>
      </c>
      <c r="D53" s="1" t="s">
        <v>62</v>
      </c>
      <c r="E53" s="21">
        <v>617.09</v>
      </c>
      <c r="F53" s="9">
        <v>128</v>
      </c>
      <c r="G53" s="9">
        <v>3</v>
      </c>
      <c r="H53" s="47">
        <v>45681</v>
      </c>
      <c r="I53" s="11" t="s">
        <v>63</v>
      </c>
    </row>
    <row r="54" spans="1:9" x14ac:dyDescent="0.3">
      <c r="A54" s="8">
        <f>IF(B54&lt;&gt;"",ROWS($B$6:B54),"")</f>
        <v>49</v>
      </c>
      <c r="B54" s="1" t="s">
        <v>1004</v>
      </c>
      <c r="C54" s="1" t="s">
        <v>555</v>
      </c>
      <c r="D54" s="1" t="s">
        <v>31</v>
      </c>
      <c r="E54" s="21">
        <v>596</v>
      </c>
      <c r="F54" s="9">
        <v>149</v>
      </c>
      <c r="G54" s="9">
        <v>1</v>
      </c>
      <c r="H54" s="47">
        <v>45359</v>
      </c>
      <c r="I54" s="11" t="s">
        <v>947</v>
      </c>
    </row>
    <row r="55" spans="1:9" x14ac:dyDescent="0.3">
      <c r="A55" s="8">
        <f>IF(B55&lt;&gt;"",ROWS($B$6:B55),"")</f>
        <v>50</v>
      </c>
      <c r="B55" s="1" t="s">
        <v>1072</v>
      </c>
      <c r="C55" s="1" t="s">
        <v>109</v>
      </c>
      <c r="D55" s="1" t="s">
        <v>31</v>
      </c>
      <c r="E55" s="21">
        <v>568.66</v>
      </c>
      <c r="F55" s="9">
        <v>109</v>
      </c>
      <c r="G55" s="9">
        <v>4</v>
      </c>
      <c r="H55" s="47">
        <v>45863</v>
      </c>
      <c r="I55" s="11" t="s">
        <v>35</v>
      </c>
    </row>
    <row r="56" spans="1:9" x14ac:dyDescent="0.3">
      <c r="A56" s="8">
        <f>IF(B56&lt;&gt;"",ROWS($B$6:B56),"")</f>
        <v>51</v>
      </c>
      <c r="B56" s="1" t="s">
        <v>1061</v>
      </c>
      <c r="C56" s="1" t="s">
        <v>623</v>
      </c>
      <c r="D56" s="1" t="s">
        <v>624</v>
      </c>
      <c r="E56" s="21">
        <v>509.9</v>
      </c>
      <c r="F56" s="9">
        <v>69</v>
      </c>
      <c r="G56" s="9">
        <v>3</v>
      </c>
      <c r="H56" s="47">
        <v>45254</v>
      </c>
      <c r="I56" s="11" t="s">
        <v>59</v>
      </c>
    </row>
    <row r="57" spans="1:9" x14ac:dyDescent="0.3">
      <c r="A57" s="8">
        <f>IF(B57&lt;&gt;"",ROWS($B$6:B57),"")</f>
        <v>52</v>
      </c>
      <c r="B57" s="1" t="s">
        <v>1103</v>
      </c>
      <c r="C57" s="1" t="s">
        <v>472</v>
      </c>
      <c r="D57" s="1" t="s">
        <v>473</v>
      </c>
      <c r="E57" s="21">
        <v>509.79999999999961</v>
      </c>
      <c r="F57" s="9">
        <v>115</v>
      </c>
      <c r="G57" s="9">
        <v>4</v>
      </c>
      <c r="H57" s="47">
        <v>45884</v>
      </c>
      <c r="I57" s="11" t="s">
        <v>282</v>
      </c>
    </row>
    <row r="58" spans="1:9" x14ac:dyDescent="0.3">
      <c r="A58" s="8">
        <f>IF(B58&lt;&gt;"",ROWS($B$6:B58),"")</f>
        <v>53</v>
      </c>
      <c r="B58" s="1" t="s">
        <v>965</v>
      </c>
      <c r="C58" s="1" t="s">
        <v>425</v>
      </c>
      <c r="D58" s="1" t="s">
        <v>161</v>
      </c>
      <c r="E58" s="21">
        <v>509</v>
      </c>
      <c r="F58" s="9">
        <v>78</v>
      </c>
      <c r="G58" s="9" t="s">
        <v>42</v>
      </c>
      <c r="H58" s="47">
        <v>45702</v>
      </c>
      <c r="I58" s="11" t="s">
        <v>141</v>
      </c>
    </row>
    <row r="59" spans="1:9" x14ac:dyDescent="0.3">
      <c r="A59" s="8">
        <f>IF(B59&lt;&gt;"",ROWS($B$6:B59),"")</f>
        <v>54</v>
      </c>
      <c r="B59" s="1" t="s">
        <v>1044</v>
      </c>
      <c r="C59" s="1" t="s">
        <v>56</v>
      </c>
      <c r="D59" s="1" t="s">
        <v>31</v>
      </c>
      <c r="E59" s="21">
        <v>461.37</v>
      </c>
      <c r="F59" s="9">
        <v>90</v>
      </c>
      <c r="G59" s="9">
        <v>4</v>
      </c>
      <c r="H59" s="47">
        <v>45821</v>
      </c>
      <c r="I59" s="11" t="s">
        <v>52</v>
      </c>
    </row>
    <row r="60" spans="1:9" x14ac:dyDescent="0.3">
      <c r="A60" s="8">
        <f>IF(B60&lt;&gt;"",ROWS($B$6:B60),"")</f>
        <v>55</v>
      </c>
      <c r="B60" s="1" t="s">
        <v>788</v>
      </c>
      <c r="C60" s="1" t="s">
        <v>789</v>
      </c>
      <c r="D60" s="1" t="s">
        <v>31</v>
      </c>
      <c r="E60" s="21">
        <v>458.44</v>
      </c>
      <c r="F60" s="9">
        <v>49</v>
      </c>
      <c r="G60" s="9">
        <v>2</v>
      </c>
      <c r="H60" s="47">
        <v>44351</v>
      </c>
      <c r="I60" s="11" t="s">
        <v>32</v>
      </c>
    </row>
    <row r="61" spans="1:9" x14ac:dyDescent="0.3">
      <c r="A61" s="8">
        <f>IF(B61&lt;&gt;"",ROWS($B$6:B61),"")</f>
        <v>56</v>
      </c>
      <c r="B61" s="1" t="s">
        <v>1029</v>
      </c>
      <c r="C61" s="1" t="s">
        <v>275</v>
      </c>
      <c r="D61" s="1" t="s">
        <v>119</v>
      </c>
      <c r="E61" s="21">
        <v>457.8</v>
      </c>
      <c r="F61" s="9">
        <v>150</v>
      </c>
      <c r="G61" s="9">
        <v>2</v>
      </c>
      <c r="H61" s="47">
        <v>45794</v>
      </c>
      <c r="I61" s="11" t="s">
        <v>28</v>
      </c>
    </row>
    <row r="62" spans="1:9" x14ac:dyDescent="0.3">
      <c r="A62" s="8">
        <f>IF(B62&lt;&gt;"",ROWS($B$6:B62),"")</f>
        <v>57</v>
      </c>
      <c r="B62" s="1" t="s">
        <v>912</v>
      </c>
      <c r="C62" s="1" t="s">
        <v>139</v>
      </c>
      <c r="D62" s="1" t="s">
        <v>140</v>
      </c>
      <c r="E62" s="21">
        <v>450.85</v>
      </c>
      <c r="F62" s="9">
        <v>62</v>
      </c>
      <c r="G62" s="9" t="s">
        <v>42</v>
      </c>
      <c r="H62" s="47">
        <v>45653</v>
      </c>
      <c r="I62" s="11" t="s">
        <v>141</v>
      </c>
    </row>
    <row r="63" spans="1:9" x14ac:dyDescent="0.3">
      <c r="A63" s="8">
        <f>IF(B63&lt;&gt;"",ROWS($B$6:B63),"")</f>
        <v>58</v>
      </c>
      <c r="B63" s="1" t="s">
        <v>1010</v>
      </c>
      <c r="C63" s="1" t="s">
        <v>30</v>
      </c>
      <c r="D63" s="1" t="s">
        <v>31</v>
      </c>
      <c r="E63" s="21">
        <v>425.12</v>
      </c>
      <c r="F63" s="9">
        <v>112</v>
      </c>
      <c r="G63" s="9">
        <v>3</v>
      </c>
      <c r="H63" s="47">
        <v>45751</v>
      </c>
      <c r="I63" s="11" t="s">
        <v>32</v>
      </c>
    </row>
    <row r="64" spans="1:9" x14ac:dyDescent="0.3">
      <c r="A64" s="8">
        <f>IF(B64&lt;&gt;"",ROWS($B$6:B64),"")</f>
        <v>59</v>
      </c>
      <c r="B64" s="1" t="s">
        <v>237</v>
      </c>
      <c r="C64" s="1" t="s">
        <v>238</v>
      </c>
      <c r="D64" s="1" t="s">
        <v>31</v>
      </c>
      <c r="E64" s="21">
        <v>388.4</v>
      </c>
      <c r="F64" s="9">
        <v>78</v>
      </c>
      <c r="G64" s="9">
        <v>4</v>
      </c>
      <c r="H64" s="47">
        <v>45877</v>
      </c>
      <c r="I64" s="11" t="s">
        <v>35</v>
      </c>
    </row>
    <row r="65" spans="1:9" x14ac:dyDescent="0.3">
      <c r="A65" s="8">
        <f>IF(B65&lt;&gt;"",ROWS($B$6:B65),"")</f>
        <v>60</v>
      </c>
      <c r="B65" s="1" t="s">
        <v>353</v>
      </c>
      <c r="C65" s="1" t="s">
        <v>354</v>
      </c>
      <c r="D65" s="1" t="s">
        <v>119</v>
      </c>
      <c r="E65" s="21">
        <v>380</v>
      </c>
      <c r="F65" s="9">
        <v>83</v>
      </c>
      <c r="G65" s="9">
        <v>2</v>
      </c>
      <c r="H65" s="47">
        <v>45884</v>
      </c>
      <c r="I65" s="11" t="s">
        <v>147</v>
      </c>
    </row>
    <row r="66" spans="1:9" x14ac:dyDescent="0.3">
      <c r="A66" s="8">
        <f>IF(B66&lt;&gt;"",ROWS($B$6:B66),"")</f>
        <v>61</v>
      </c>
      <c r="B66" s="1" t="s">
        <v>1062</v>
      </c>
      <c r="C66" s="1" t="s">
        <v>762</v>
      </c>
      <c r="D66" s="1" t="s">
        <v>763</v>
      </c>
      <c r="E66" s="21">
        <v>351</v>
      </c>
      <c r="F66" s="9">
        <v>51</v>
      </c>
      <c r="G66" s="9">
        <v>1</v>
      </c>
      <c r="H66" s="47">
        <v>45012</v>
      </c>
      <c r="I66" s="11" t="s">
        <v>59</v>
      </c>
    </row>
    <row r="67" spans="1:9" x14ac:dyDescent="0.3">
      <c r="A67" s="8">
        <f>IF(B67&lt;&gt;"",ROWS($B$6:B67),"")</f>
        <v>62</v>
      </c>
      <c r="B67" s="1" t="s">
        <v>726</v>
      </c>
      <c r="C67" s="1" t="s">
        <v>727</v>
      </c>
      <c r="D67" s="1" t="s">
        <v>728</v>
      </c>
      <c r="E67" s="21">
        <v>338.95</v>
      </c>
      <c r="F67" s="9">
        <v>41</v>
      </c>
      <c r="G67" s="9" t="s">
        <v>42</v>
      </c>
      <c r="H67" s="47">
        <v>45282</v>
      </c>
      <c r="I67" s="11" t="s">
        <v>141</v>
      </c>
    </row>
    <row r="68" spans="1:9" x14ac:dyDescent="0.3">
      <c r="A68" s="8">
        <f>IF(B68&lt;&gt;"",ROWS($B$6:B68),"")</f>
        <v>63</v>
      </c>
      <c r="B68" s="1" t="s">
        <v>543</v>
      </c>
      <c r="C68" s="1" t="s">
        <v>544</v>
      </c>
      <c r="D68" s="1" t="s">
        <v>119</v>
      </c>
      <c r="E68" s="21">
        <v>294</v>
      </c>
      <c r="F68" s="9">
        <v>66</v>
      </c>
      <c r="G68" s="9">
        <v>3</v>
      </c>
      <c r="H68" s="47">
        <v>45926</v>
      </c>
      <c r="I68" s="11" t="s">
        <v>1212</v>
      </c>
    </row>
    <row r="69" spans="1:9" x14ac:dyDescent="0.3">
      <c r="A69" s="8">
        <f>IF(B69&lt;&gt;"",ROWS($B$6:B69),"")</f>
        <v>64</v>
      </c>
      <c r="B69" s="1" t="s">
        <v>1042</v>
      </c>
      <c r="C69" s="1" t="s">
        <v>737</v>
      </c>
      <c r="D69" s="1" t="s">
        <v>738</v>
      </c>
      <c r="E69" s="21">
        <v>212</v>
      </c>
      <c r="F69" s="9">
        <v>53</v>
      </c>
      <c r="G69" s="9">
        <v>1</v>
      </c>
      <c r="H69" s="47">
        <v>45379</v>
      </c>
      <c r="I69" s="11" t="s">
        <v>59</v>
      </c>
    </row>
    <row r="70" spans="1:9" x14ac:dyDescent="0.3">
      <c r="A70" s="8">
        <f>IF(B70&lt;&gt;"",ROWS($B$6:B70),"")</f>
        <v>65</v>
      </c>
      <c r="B70" s="1" t="s">
        <v>1080</v>
      </c>
      <c r="C70" s="1" t="s">
        <v>406</v>
      </c>
      <c r="D70" s="1" t="s">
        <v>407</v>
      </c>
      <c r="E70" s="21">
        <v>196</v>
      </c>
      <c r="F70" s="9">
        <v>46</v>
      </c>
      <c r="G70" s="9">
        <v>3</v>
      </c>
      <c r="H70" s="47">
        <v>45863</v>
      </c>
      <c r="I70" s="11" t="s">
        <v>147</v>
      </c>
    </row>
    <row r="71" spans="1:9" x14ac:dyDescent="0.3">
      <c r="A71" s="8">
        <f>IF(B71&lt;&gt;"",ROWS($B$6:B71),"")</f>
        <v>66</v>
      </c>
      <c r="B71" s="1" t="s">
        <v>921</v>
      </c>
      <c r="C71" s="1" t="s">
        <v>343</v>
      </c>
      <c r="D71" s="1" t="s">
        <v>31</v>
      </c>
      <c r="E71" s="21">
        <v>150</v>
      </c>
      <c r="F71" s="9">
        <v>50</v>
      </c>
      <c r="G71" s="9">
        <v>1</v>
      </c>
      <c r="H71" s="47">
        <v>45674</v>
      </c>
      <c r="I71" s="11" t="s">
        <v>35</v>
      </c>
    </row>
    <row r="72" spans="1:9" x14ac:dyDescent="0.3">
      <c r="A72" s="8">
        <f>IF(B72&lt;&gt;"",ROWS($B$6:B72),"")</f>
        <v>67</v>
      </c>
      <c r="B72" s="1" t="s">
        <v>1050</v>
      </c>
      <c r="C72" s="1" t="s">
        <v>496</v>
      </c>
      <c r="D72" s="1" t="s">
        <v>161</v>
      </c>
      <c r="E72" s="21">
        <v>150</v>
      </c>
      <c r="F72" s="9">
        <v>39</v>
      </c>
      <c r="G72" s="9">
        <v>1</v>
      </c>
      <c r="H72" s="47">
        <v>45821</v>
      </c>
      <c r="I72" s="11" t="s">
        <v>147</v>
      </c>
    </row>
    <row r="73" spans="1:9" x14ac:dyDescent="0.3">
      <c r="A73" s="8">
        <f>IF(B73&lt;&gt;"",ROWS($B$6:B73),"")</f>
        <v>68</v>
      </c>
      <c r="B73" s="1" t="s">
        <v>1082</v>
      </c>
      <c r="C73" s="1" t="s">
        <v>494</v>
      </c>
      <c r="D73" s="1" t="s">
        <v>372</v>
      </c>
      <c r="E73" s="21">
        <v>147</v>
      </c>
      <c r="F73" s="9">
        <v>21</v>
      </c>
      <c r="G73" s="9">
        <v>1</v>
      </c>
      <c r="H73" s="47">
        <v>45856</v>
      </c>
      <c r="I73" s="11" t="s">
        <v>147</v>
      </c>
    </row>
    <row r="74" spans="1:9" x14ac:dyDescent="0.3">
      <c r="A74" s="8">
        <f>IF(B74&lt;&gt;"",ROWS($B$6:B74),"")</f>
        <v>69</v>
      </c>
      <c r="B74" s="1" t="s">
        <v>647</v>
      </c>
      <c r="C74" s="1" t="s">
        <v>648</v>
      </c>
      <c r="D74" s="1" t="s">
        <v>649</v>
      </c>
      <c r="E74" s="21">
        <v>144</v>
      </c>
      <c r="F74" s="9">
        <v>46</v>
      </c>
      <c r="G74" s="9">
        <v>1</v>
      </c>
      <c r="H74" s="47">
        <v>45931</v>
      </c>
      <c r="I74" s="11" t="s">
        <v>431</v>
      </c>
    </row>
    <row r="75" spans="1:9" x14ac:dyDescent="0.3">
      <c r="A75" s="8">
        <f>IF(B75&lt;&gt;"",ROWS($B$6:B75),"")</f>
        <v>70</v>
      </c>
      <c r="B75" s="1" t="s">
        <v>429</v>
      </c>
      <c r="C75" s="1" t="s">
        <v>430</v>
      </c>
      <c r="D75" s="1" t="s">
        <v>69</v>
      </c>
      <c r="E75" s="21">
        <v>100</v>
      </c>
      <c r="F75" s="9">
        <v>20</v>
      </c>
      <c r="G75" s="9">
        <v>1</v>
      </c>
      <c r="H75" s="47">
        <v>45592</v>
      </c>
      <c r="I75" s="11" t="s">
        <v>431</v>
      </c>
    </row>
    <row r="76" spans="1:9" x14ac:dyDescent="0.3">
      <c r="A76" s="8">
        <f>IF(B76&lt;&gt;"",ROWS($B$6:B76),"")</f>
        <v>71</v>
      </c>
      <c r="B76" s="1" t="s">
        <v>517</v>
      </c>
      <c r="C76" s="1" t="s">
        <v>518</v>
      </c>
      <c r="D76" s="1" t="s">
        <v>519</v>
      </c>
      <c r="E76" s="21">
        <v>100</v>
      </c>
      <c r="F76" s="9">
        <v>22</v>
      </c>
      <c r="G76" s="9">
        <v>1</v>
      </c>
      <c r="H76" s="47">
        <v>44807</v>
      </c>
      <c r="I76" s="11" t="s">
        <v>431</v>
      </c>
    </row>
    <row r="77" spans="1:9" x14ac:dyDescent="0.3">
      <c r="A77" s="8">
        <f>IF(B77&lt;&gt;"",ROWS($B$6:B77),"")</f>
        <v>72</v>
      </c>
      <c r="B77" s="1" t="s">
        <v>1071</v>
      </c>
      <c r="C77" s="1" t="s">
        <v>131</v>
      </c>
      <c r="D77" s="1" t="s">
        <v>31</v>
      </c>
      <c r="E77" s="21">
        <v>98.5</v>
      </c>
      <c r="F77" s="9">
        <v>18</v>
      </c>
      <c r="G77" s="9">
        <v>1</v>
      </c>
      <c r="H77" s="47">
        <v>45849</v>
      </c>
      <c r="I77" s="11" t="s">
        <v>32</v>
      </c>
    </row>
    <row r="78" spans="1:9" x14ac:dyDescent="0.3">
      <c r="A78" s="8">
        <f>IF(B78&lt;&gt;"",ROWS($B$6:B78),"")</f>
        <v>73</v>
      </c>
      <c r="B78" s="1" t="s">
        <v>1033</v>
      </c>
      <c r="C78" s="1" t="s">
        <v>409</v>
      </c>
      <c r="D78" s="1" t="s">
        <v>31</v>
      </c>
      <c r="E78" s="21">
        <v>88.75</v>
      </c>
      <c r="F78" s="9">
        <v>12</v>
      </c>
      <c r="G78" s="9">
        <v>1</v>
      </c>
      <c r="H78" s="47">
        <v>45786</v>
      </c>
      <c r="I78" s="11" t="s">
        <v>282</v>
      </c>
    </row>
    <row r="79" spans="1:9" x14ac:dyDescent="0.3">
      <c r="A79" s="8">
        <f>IF(B79&lt;&gt;"",ROWS($B$6:B79),"")</f>
        <v>74</v>
      </c>
      <c r="B79" s="1" t="s">
        <v>950</v>
      </c>
      <c r="C79" s="1" t="s">
        <v>950</v>
      </c>
      <c r="D79" s="1" t="s">
        <v>27</v>
      </c>
      <c r="E79" s="21">
        <v>84.21</v>
      </c>
      <c r="F79" s="9">
        <v>17</v>
      </c>
      <c r="G79" s="9">
        <v>1</v>
      </c>
      <c r="H79" s="47">
        <v>44834</v>
      </c>
      <c r="I79" s="11" t="s">
        <v>59</v>
      </c>
    </row>
    <row r="80" spans="1:9" x14ac:dyDescent="0.3">
      <c r="A80" s="8">
        <f>IF(B80&lt;&gt;"",ROWS($B$6:B80),"")</f>
        <v>75</v>
      </c>
      <c r="B80" s="1" t="s">
        <v>698</v>
      </c>
      <c r="C80" s="1" t="s">
        <v>699</v>
      </c>
      <c r="D80" s="1" t="s">
        <v>197</v>
      </c>
      <c r="E80" s="21">
        <v>80</v>
      </c>
      <c r="F80" s="9">
        <v>21</v>
      </c>
      <c r="G80" s="9">
        <v>1</v>
      </c>
      <c r="H80" s="47">
        <v>44883</v>
      </c>
      <c r="I80" s="11" t="s">
        <v>282</v>
      </c>
    </row>
    <row r="81" spans="1:9" x14ac:dyDescent="0.3">
      <c r="A81" s="8">
        <f>IF(B81&lt;&gt;"",ROWS($B$6:B81),"")</f>
        <v>76</v>
      </c>
      <c r="B81" s="1" t="s">
        <v>989</v>
      </c>
      <c r="C81" s="1" t="s">
        <v>468</v>
      </c>
      <c r="D81" s="1" t="s">
        <v>161</v>
      </c>
      <c r="E81" s="21">
        <v>72.599999999999994</v>
      </c>
      <c r="F81" s="9">
        <v>13</v>
      </c>
      <c r="G81" s="9">
        <v>1</v>
      </c>
      <c r="H81" s="47">
        <v>45740</v>
      </c>
      <c r="I81" s="11" t="s">
        <v>59</v>
      </c>
    </row>
    <row r="82" spans="1:9" x14ac:dyDescent="0.3">
      <c r="A82" s="8">
        <f>IF(B82&lt;&gt;"",ROWS($B$6:B82),"")</f>
        <v>77</v>
      </c>
      <c r="B82" s="1" t="s">
        <v>397</v>
      </c>
      <c r="C82" s="1" t="s">
        <v>397</v>
      </c>
      <c r="D82" s="1" t="s">
        <v>398</v>
      </c>
      <c r="E82" s="21">
        <v>66.5</v>
      </c>
      <c r="F82" s="9">
        <v>11</v>
      </c>
      <c r="G82" s="9">
        <v>1</v>
      </c>
      <c r="H82" s="47">
        <v>45758</v>
      </c>
      <c r="I82" s="11" t="s">
        <v>399</v>
      </c>
    </row>
    <row r="83" spans="1:9" x14ac:dyDescent="0.3">
      <c r="A83" s="8">
        <f>IF(B83&lt;&gt;"",ROWS($B$6:B83),"")</f>
        <v>78</v>
      </c>
      <c r="B83" s="1" t="s">
        <v>997</v>
      </c>
      <c r="C83" s="1" t="s">
        <v>587</v>
      </c>
      <c r="D83" s="1" t="s">
        <v>588</v>
      </c>
      <c r="E83" s="21">
        <v>63</v>
      </c>
      <c r="F83" s="9">
        <v>12</v>
      </c>
      <c r="G83" s="9">
        <v>1</v>
      </c>
      <c r="H83" s="47">
        <v>45740</v>
      </c>
      <c r="I83" s="11" t="s">
        <v>59</v>
      </c>
    </row>
    <row r="84" spans="1:9" x14ac:dyDescent="0.3">
      <c r="A84" s="8">
        <f>IF(B84&lt;&gt;"",ROWS($B$6:B84),"")</f>
        <v>79</v>
      </c>
      <c r="B84" s="1" t="s">
        <v>885</v>
      </c>
      <c r="C84" s="1" t="s">
        <v>886</v>
      </c>
      <c r="D84" s="1" t="s">
        <v>887</v>
      </c>
      <c r="E84" s="21">
        <v>56</v>
      </c>
      <c r="F84" s="9">
        <v>14</v>
      </c>
      <c r="G84" s="9">
        <v>1</v>
      </c>
      <c r="H84" s="47">
        <v>44715</v>
      </c>
      <c r="I84" s="11" t="s">
        <v>282</v>
      </c>
    </row>
    <row r="85" spans="1:9" x14ac:dyDescent="0.3">
      <c r="A85" s="8">
        <f>IF(B85&lt;&gt;"",ROWS($B$6:B85),"")</f>
        <v>80</v>
      </c>
      <c r="B85" s="1" t="s">
        <v>996</v>
      </c>
      <c r="C85" s="1" t="s">
        <v>574</v>
      </c>
      <c r="D85" s="1" t="s">
        <v>161</v>
      </c>
      <c r="E85" s="21">
        <v>55</v>
      </c>
      <c r="F85" s="9">
        <v>10</v>
      </c>
      <c r="G85" s="9">
        <v>1</v>
      </c>
      <c r="H85" s="47">
        <v>45740</v>
      </c>
      <c r="I85" s="11" t="s">
        <v>59</v>
      </c>
    </row>
    <row r="86" spans="1:9" x14ac:dyDescent="0.3">
      <c r="A86" s="8">
        <f>IF(B86&lt;&gt;"",ROWS($B$6:B86),"")</f>
        <v>81</v>
      </c>
      <c r="B86" s="1" t="s">
        <v>1076</v>
      </c>
      <c r="C86" s="1" t="s">
        <v>420</v>
      </c>
      <c r="D86" s="1" t="s">
        <v>161</v>
      </c>
      <c r="E86" s="21">
        <v>47.25</v>
      </c>
      <c r="F86" s="9">
        <v>7</v>
      </c>
      <c r="G86" s="9">
        <v>1</v>
      </c>
      <c r="H86" s="47">
        <v>45842</v>
      </c>
      <c r="I86" s="11" t="s">
        <v>1077</v>
      </c>
    </row>
    <row r="87" spans="1:9" x14ac:dyDescent="0.3">
      <c r="A87" s="8">
        <f>IF(B87&lt;&gt;"",ROWS($B$6:B87),"")</f>
        <v>82</v>
      </c>
      <c r="B87" s="1" t="s">
        <v>767</v>
      </c>
      <c r="C87" s="1" t="s">
        <v>768</v>
      </c>
      <c r="D87" s="1" t="s">
        <v>161</v>
      </c>
      <c r="E87" s="21">
        <v>26.1</v>
      </c>
      <c r="F87" s="9">
        <v>3</v>
      </c>
      <c r="G87" s="9">
        <v>1</v>
      </c>
      <c r="H87" s="47">
        <v>45254</v>
      </c>
      <c r="I87" s="11" t="s">
        <v>28</v>
      </c>
    </row>
    <row r="88" spans="1:9" x14ac:dyDescent="0.3">
      <c r="A88" s="8">
        <f>IF(B88&lt;&gt;"",ROWS($B$6:B88),"")</f>
        <v>83</v>
      </c>
      <c r="B88" s="1" t="s">
        <v>1045</v>
      </c>
      <c r="C88" s="1" t="s">
        <v>98</v>
      </c>
      <c r="D88" s="1" t="s">
        <v>99</v>
      </c>
      <c r="E88" s="21">
        <v>17.399999999999999</v>
      </c>
      <c r="F88" s="9">
        <v>2</v>
      </c>
      <c r="G88" s="9">
        <v>1</v>
      </c>
      <c r="H88" s="47">
        <v>45828</v>
      </c>
      <c r="I88" s="11" t="s">
        <v>63</v>
      </c>
    </row>
    <row r="89" spans="1:9" x14ac:dyDescent="0.3">
      <c r="E89" s="19">
        <f>SUBTOTAL(109,Table3_Rugsėjis[Pajamos])</f>
        <v>1217723.0800000005</v>
      </c>
      <c r="F89" s="12">
        <f>SUBTOTAL(109,Table3_Rugsėjis[Žiūrovų skaičius])</f>
        <v>181618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4"/>
  <sheetViews>
    <sheetView topLeftCell="A73"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22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1116</v>
      </c>
      <c r="C6" s="1" t="s">
        <v>73</v>
      </c>
      <c r="D6" s="1" t="s">
        <v>31</v>
      </c>
      <c r="E6" s="21">
        <v>209673.78</v>
      </c>
      <c r="F6" s="9">
        <v>26355</v>
      </c>
      <c r="G6" s="9">
        <v>20</v>
      </c>
      <c r="H6" s="47">
        <v>45926</v>
      </c>
      <c r="I6" s="11" t="s">
        <v>32</v>
      </c>
    </row>
    <row r="7" spans="1:9" x14ac:dyDescent="0.3">
      <c r="A7" s="8">
        <f>IF(B7&lt;&gt;"",ROWS($B$6:B7),"")</f>
        <v>2</v>
      </c>
      <c r="B7" s="1" t="s">
        <v>1126</v>
      </c>
      <c r="C7" s="1" t="s">
        <v>121</v>
      </c>
      <c r="D7" s="1" t="s">
        <v>31</v>
      </c>
      <c r="E7" s="21">
        <v>101067.39</v>
      </c>
      <c r="F7" s="9">
        <v>13628</v>
      </c>
      <c r="G7" s="9">
        <v>15</v>
      </c>
      <c r="H7" s="47">
        <v>45947</v>
      </c>
      <c r="I7" s="11" t="s">
        <v>52</v>
      </c>
    </row>
    <row r="8" spans="1:9" x14ac:dyDescent="0.3">
      <c r="A8" s="8">
        <f>IF(B8&lt;&gt;"",ROWS($B$6:B8),"")</f>
        <v>3</v>
      </c>
      <c r="B8" s="1" t="s">
        <v>1127</v>
      </c>
      <c r="C8" s="1" t="s">
        <v>118</v>
      </c>
      <c r="D8" s="1" t="s">
        <v>119</v>
      </c>
      <c r="E8" s="21">
        <v>89759.91</v>
      </c>
      <c r="F8" s="9">
        <v>16274</v>
      </c>
      <c r="G8" s="9">
        <v>19</v>
      </c>
      <c r="H8" s="47">
        <v>45940</v>
      </c>
      <c r="I8" s="11" t="s">
        <v>28</v>
      </c>
    </row>
    <row r="9" spans="1:9" x14ac:dyDescent="0.3">
      <c r="A9" s="8">
        <f>IF(B9&lt;&gt;"",ROWS($B$6:B9),"")</f>
        <v>4</v>
      </c>
      <c r="B9" s="1" t="s">
        <v>1128</v>
      </c>
      <c r="C9" s="1" t="s">
        <v>163</v>
      </c>
      <c r="D9" s="1" t="s">
        <v>31</v>
      </c>
      <c r="E9" s="21">
        <v>85020.99</v>
      </c>
      <c r="F9" s="9">
        <v>11020</v>
      </c>
      <c r="G9" s="9">
        <v>25</v>
      </c>
      <c r="H9" s="47">
        <v>45940</v>
      </c>
      <c r="I9" s="11" t="s">
        <v>35</v>
      </c>
    </row>
    <row r="10" spans="1:9" x14ac:dyDescent="0.3">
      <c r="A10" s="8">
        <f>IF(B10&lt;&gt;"",ROWS($B$6:B10),"")</f>
        <v>5</v>
      </c>
      <c r="B10" s="1" t="s">
        <v>167</v>
      </c>
      <c r="C10" s="1" t="s">
        <v>168</v>
      </c>
      <c r="D10" s="1" t="s">
        <v>31</v>
      </c>
      <c r="E10" s="21">
        <v>83279.06</v>
      </c>
      <c r="F10" s="9">
        <v>11867</v>
      </c>
      <c r="G10" s="9">
        <v>16</v>
      </c>
      <c r="H10" s="47">
        <v>45933</v>
      </c>
      <c r="I10" s="11" t="s">
        <v>28</v>
      </c>
    </row>
    <row r="11" spans="1:9" x14ac:dyDescent="0.3">
      <c r="A11" s="8">
        <f>IF(B11&lt;&gt;"",ROWS($B$6:B11),"")</f>
        <v>6</v>
      </c>
      <c r="B11" s="1" t="s">
        <v>1115</v>
      </c>
      <c r="C11" s="1" t="s">
        <v>102</v>
      </c>
      <c r="D11" s="1" t="s">
        <v>103</v>
      </c>
      <c r="E11" s="21">
        <v>79039.33</v>
      </c>
      <c r="F11" s="9">
        <v>14266</v>
      </c>
      <c r="G11" s="9">
        <v>15</v>
      </c>
      <c r="H11" s="47">
        <v>45905</v>
      </c>
      <c r="I11" s="11" t="s">
        <v>104</v>
      </c>
    </row>
    <row r="12" spans="1:9" x14ac:dyDescent="0.3">
      <c r="A12" s="8">
        <f>IF(B12&lt;&gt;"",ROWS($B$6:B12),"")</f>
        <v>7</v>
      </c>
      <c r="B12" s="1" t="s">
        <v>1129</v>
      </c>
      <c r="C12" s="1" t="s">
        <v>133</v>
      </c>
      <c r="D12" s="1" t="s">
        <v>134</v>
      </c>
      <c r="E12" s="21">
        <v>65720.3</v>
      </c>
      <c r="F12" s="9">
        <v>9349</v>
      </c>
      <c r="G12" s="9">
        <v>20</v>
      </c>
      <c r="H12" s="47">
        <v>45954</v>
      </c>
      <c r="I12" s="11" t="s">
        <v>135</v>
      </c>
    </row>
    <row r="13" spans="1:9" x14ac:dyDescent="0.3">
      <c r="A13" s="8">
        <f>IF(B13&lt;&gt;"",ROWS($B$6:B13),"")</f>
        <v>8</v>
      </c>
      <c r="B13" s="1" t="s">
        <v>53</v>
      </c>
      <c r="C13" s="1" t="s">
        <v>54</v>
      </c>
      <c r="D13" s="1" t="s">
        <v>31</v>
      </c>
      <c r="E13" s="21">
        <v>53139.19</v>
      </c>
      <c r="F13" s="9">
        <v>7091</v>
      </c>
      <c r="G13" s="9">
        <v>10</v>
      </c>
      <c r="H13" s="47">
        <v>45905</v>
      </c>
      <c r="I13" s="11" t="s">
        <v>32</v>
      </c>
    </row>
    <row r="14" spans="1:9" x14ac:dyDescent="0.3">
      <c r="A14" s="8">
        <f>IF(B14&lt;&gt;"",ROWS($B$6:B14),"")</f>
        <v>9</v>
      </c>
      <c r="B14" s="1" t="s">
        <v>1130</v>
      </c>
      <c r="C14" s="1" t="s">
        <v>219</v>
      </c>
      <c r="D14" s="1" t="s">
        <v>31</v>
      </c>
      <c r="E14" s="21">
        <v>49477.24</v>
      </c>
      <c r="F14" s="9">
        <v>7589</v>
      </c>
      <c r="G14" s="9">
        <v>17</v>
      </c>
      <c r="H14" s="47">
        <v>45940</v>
      </c>
      <c r="I14" s="11" t="s">
        <v>28</v>
      </c>
    </row>
    <row r="15" spans="1:9" x14ac:dyDescent="0.3">
      <c r="A15" s="8">
        <f>IF(B15&lt;&gt;"",ROWS($B$6:B15),"")</f>
        <v>10</v>
      </c>
      <c r="B15" s="1" t="s">
        <v>1131</v>
      </c>
      <c r="C15" s="1" t="s">
        <v>165</v>
      </c>
      <c r="D15" s="1" t="s">
        <v>166</v>
      </c>
      <c r="E15" s="21">
        <v>49446.25</v>
      </c>
      <c r="F15" s="9">
        <v>9059</v>
      </c>
      <c r="G15" s="9">
        <v>21</v>
      </c>
      <c r="H15" s="47">
        <v>45947</v>
      </c>
      <c r="I15" s="11" t="s">
        <v>28</v>
      </c>
    </row>
    <row r="16" spans="1:9" x14ac:dyDescent="0.3">
      <c r="A16" s="8">
        <f>IF(B16&lt;&gt;"",ROWS($B$6:B16),"")</f>
        <v>11</v>
      </c>
      <c r="B16" s="1" t="s">
        <v>1078</v>
      </c>
      <c r="C16" s="1" t="s">
        <v>51</v>
      </c>
      <c r="D16" s="1" t="s">
        <v>31</v>
      </c>
      <c r="E16" s="21">
        <v>44914.84</v>
      </c>
      <c r="F16" s="9">
        <v>7867</v>
      </c>
      <c r="G16" s="9">
        <v>13</v>
      </c>
      <c r="H16" s="47">
        <v>45870</v>
      </c>
      <c r="I16" s="11" t="s">
        <v>52</v>
      </c>
    </row>
    <row r="17" spans="1:9" x14ac:dyDescent="0.3">
      <c r="A17" s="8">
        <f>IF(B17&lt;&gt;"",ROWS($B$6:B17),"")</f>
        <v>12</v>
      </c>
      <c r="B17" s="1" t="s">
        <v>1119</v>
      </c>
      <c r="C17" s="1" t="s">
        <v>189</v>
      </c>
      <c r="D17" s="1" t="s">
        <v>84</v>
      </c>
      <c r="E17" s="21">
        <v>41940.57</v>
      </c>
      <c r="F17" s="9">
        <v>7532</v>
      </c>
      <c r="G17" s="9">
        <v>22</v>
      </c>
      <c r="H17" s="47">
        <v>45926</v>
      </c>
      <c r="I17" s="11" t="s">
        <v>52</v>
      </c>
    </row>
    <row r="18" spans="1:9" x14ac:dyDescent="0.3">
      <c r="A18" s="8">
        <f>IF(B18&lt;&gt;"",ROWS($B$6:B18),"")</f>
        <v>13</v>
      </c>
      <c r="B18" s="1" t="s">
        <v>1132</v>
      </c>
      <c r="C18" s="1" t="s">
        <v>215</v>
      </c>
      <c r="D18" s="1" t="s">
        <v>31</v>
      </c>
      <c r="E18" s="21">
        <v>34166.29</v>
      </c>
      <c r="F18" s="9">
        <v>5449</v>
      </c>
      <c r="G18" s="9">
        <v>17</v>
      </c>
      <c r="H18" s="47">
        <v>45954</v>
      </c>
      <c r="I18" s="11" t="s">
        <v>947</v>
      </c>
    </row>
    <row r="19" spans="1:9" x14ac:dyDescent="0.3">
      <c r="A19" s="8">
        <f>IF(B19&lt;&gt;"",ROWS($B$6:B19),"")</f>
        <v>14</v>
      </c>
      <c r="B19" s="1" t="s">
        <v>1133</v>
      </c>
      <c r="C19" s="1" t="s">
        <v>145</v>
      </c>
      <c r="D19" s="1" t="s">
        <v>146</v>
      </c>
      <c r="E19" s="21">
        <v>32747</v>
      </c>
      <c r="F19" s="9">
        <v>6400</v>
      </c>
      <c r="G19" s="9">
        <v>17</v>
      </c>
      <c r="H19" s="47">
        <v>45954</v>
      </c>
      <c r="I19" s="11" t="s">
        <v>147</v>
      </c>
    </row>
    <row r="20" spans="1:9" x14ac:dyDescent="0.3">
      <c r="A20" s="8">
        <f>IF(B20&lt;&gt;"",ROWS($B$6:B20),"")</f>
        <v>15</v>
      </c>
      <c r="B20" s="1" t="s">
        <v>190</v>
      </c>
      <c r="C20" s="1" t="s">
        <v>190</v>
      </c>
      <c r="D20" s="1" t="s">
        <v>191</v>
      </c>
      <c r="E20" s="21">
        <v>29944.09</v>
      </c>
      <c r="F20" s="9">
        <v>4948</v>
      </c>
      <c r="G20" s="9">
        <v>22</v>
      </c>
      <c r="H20" s="47">
        <v>45954</v>
      </c>
      <c r="I20" s="11" t="s">
        <v>59</v>
      </c>
    </row>
    <row r="21" spans="1:9" x14ac:dyDescent="0.3">
      <c r="A21" s="8">
        <f>IF(B21&lt;&gt;"",ROWS($B$6:B21),"")</f>
        <v>16</v>
      </c>
      <c r="B21" s="1" t="s">
        <v>1134</v>
      </c>
      <c r="C21" s="1" t="s">
        <v>202</v>
      </c>
      <c r="D21" s="1" t="s">
        <v>203</v>
      </c>
      <c r="E21" s="21">
        <v>25678.28</v>
      </c>
      <c r="F21" s="9">
        <v>3360</v>
      </c>
      <c r="G21" s="9">
        <v>13</v>
      </c>
      <c r="H21" s="47">
        <v>45961</v>
      </c>
      <c r="I21" s="11" t="s">
        <v>63</v>
      </c>
    </row>
    <row r="22" spans="1:9" x14ac:dyDescent="0.3">
      <c r="A22" s="8">
        <f>IF(B22&lt;&gt;"",ROWS($B$6:B22),"")</f>
        <v>17</v>
      </c>
      <c r="B22" s="1" t="s">
        <v>1135</v>
      </c>
      <c r="C22" s="1" t="s">
        <v>336</v>
      </c>
      <c r="D22" s="1" t="s">
        <v>31</v>
      </c>
      <c r="E22" s="21">
        <v>19123.099999999999</v>
      </c>
      <c r="F22" s="9">
        <v>2794</v>
      </c>
      <c r="G22" s="9">
        <v>14</v>
      </c>
      <c r="H22" s="47">
        <v>45933</v>
      </c>
      <c r="I22" s="11" t="s">
        <v>104</v>
      </c>
    </row>
    <row r="23" spans="1:9" x14ac:dyDescent="0.3">
      <c r="A23" s="8">
        <f>IF(B23&lt;&gt;"",ROWS($B$6:B23),"")</f>
        <v>18</v>
      </c>
      <c r="B23" s="1" t="s">
        <v>178</v>
      </c>
      <c r="C23" s="1" t="s">
        <v>178</v>
      </c>
      <c r="D23" s="1" t="s">
        <v>27</v>
      </c>
      <c r="E23" s="21">
        <v>17340.639999999992</v>
      </c>
      <c r="F23" s="9">
        <v>2512</v>
      </c>
      <c r="G23" s="9">
        <v>6</v>
      </c>
      <c r="H23" s="47">
        <v>45919</v>
      </c>
      <c r="I23" s="11" t="s">
        <v>179</v>
      </c>
    </row>
    <row r="24" spans="1:9" x14ac:dyDescent="0.3">
      <c r="A24" s="8">
        <f>IF(B24&lt;&gt;"",ROWS($B$6:B24),"")</f>
        <v>19</v>
      </c>
      <c r="B24" s="1" t="s">
        <v>1136</v>
      </c>
      <c r="C24" s="1" t="s">
        <v>358</v>
      </c>
      <c r="D24" s="1" t="s">
        <v>31</v>
      </c>
      <c r="E24" s="21">
        <v>16112.32</v>
      </c>
      <c r="F24" s="9">
        <v>2461</v>
      </c>
      <c r="G24" s="9">
        <v>18</v>
      </c>
      <c r="H24" s="47">
        <v>45947</v>
      </c>
      <c r="I24" s="11" t="s">
        <v>28</v>
      </c>
    </row>
    <row r="25" spans="1:9" x14ac:dyDescent="0.3">
      <c r="A25" s="8">
        <f>IF(B25&lt;&gt;"",ROWS($B$6:B25),"")</f>
        <v>20</v>
      </c>
      <c r="B25" s="1" t="s">
        <v>1124</v>
      </c>
      <c r="C25" s="1" t="s">
        <v>281</v>
      </c>
      <c r="D25" s="1" t="s">
        <v>140</v>
      </c>
      <c r="E25" s="21">
        <v>15718.369999999999</v>
      </c>
      <c r="F25" s="9">
        <v>2665</v>
      </c>
      <c r="G25" s="9">
        <v>13</v>
      </c>
      <c r="H25" s="47">
        <v>45919</v>
      </c>
      <c r="I25" s="11" t="s">
        <v>282</v>
      </c>
    </row>
    <row r="26" spans="1:9" x14ac:dyDescent="0.3">
      <c r="A26" s="8">
        <f>IF(B26&lt;&gt;"",ROWS($B$6:B26),"")</f>
        <v>21</v>
      </c>
      <c r="B26" s="1" t="s">
        <v>268</v>
      </c>
      <c r="C26" s="1" t="s">
        <v>268</v>
      </c>
      <c r="D26" s="1" t="s">
        <v>269</v>
      </c>
      <c r="E26" s="21">
        <v>15170.18</v>
      </c>
      <c r="F26" s="9">
        <v>2363</v>
      </c>
      <c r="G26" s="9">
        <v>22</v>
      </c>
      <c r="H26" s="47">
        <v>45926</v>
      </c>
      <c r="I26" s="11" t="s">
        <v>59</v>
      </c>
    </row>
    <row r="27" spans="1:9" x14ac:dyDescent="0.3">
      <c r="A27" s="8">
        <f>IF(B27&lt;&gt;"",ROWS($B$6:B27),"")</f>
        <v>22</v>
      </c>
      <c r="B27" s="1" t="s">
        <v>1137</v>
      </c>
      <c r="C27" s="1" t="s">
        <v>328</v>
      </c>
      <c r="D27" s="1" t="s">
        <v>329</v>
      </c>
      <c r="E27" s="21">
        <v>14856.66</v>
      </c>
      <c r="F27" s="9">
        <v>2240</v>
      </c>
      <c r="G27" s="9">
        <v>13</v>
      </c>
      <c r="H27" s="47">
        <v>45954</v>
      </c>
      <c r="I27" s="11" t="s">
        <v>104</v>
      </c>
    </row>
    <row r="28" spans="1:9" x14ac:dyDescent="0.3">
      <c r="A28" s="8">
        <f>IF(B28&lt;&gt;"",ROWS($B$6:B28),"")</f>
        <v>23</v>
      </c>
      <c r="B28" s="1" t="s">
        <v>379</v>
      </c>
      <c r="C28" s="1" t="s">
        <v>380</v>
      </c>
      <c r="D28" s="1" t="s">
        <v>31</v>
      </c>
      <c r="E28" s="21">
        <v>14307.54</v>
      </c>
      <c r="F28" s="9">
        <v>1846</v>
      </c>
      <c r="G28" s="9">
        <v>11</v>
      </c>
      <c r="H28" s="47">
        <v>44911</v>
      </c>
      <c r="I28" s="11" t="s">
        <v>35</v>
      </c>
    </row>
    <row r="29" spans="1:9" x14ac:dyDescent="0.3">
      <c r="A29" s="8">
        <f>IF(B29&lt;&gt;"",ROWS($B$6:B29),"")</f>
        <v>24</v>
      </c>
      <c r="B29" s="1" t="s">
        <v>413</v>
      </c>
      <c r="C29" s="1" t="s">
        <v>414</v>
      </c>
      <c r="D29" s="1" t="s">
        <v>31</v>
      </c>
      <c r="E29" s="21">
        <v>11026.41</v>
      </c>
      <c r="F29" s="9">
        <v>1651</v>
      </c>
      <c r="G29" s="9">
        <v>17</v>
      </c>
      <c r="H29" s="47">
        <v>45933</v>
      </c>
      <c r="I29" s="11" t="s">
        <v>28</v>
      </c>
    </row>
    <row r="30" spans="1:9" x14ac:dyDescent="0.3">
      <c r="A30" s="8">
        <f>IF(B30&lt;&gt;"",ROWS($B$6:B30),"")</f>
        <v>25</v>
      </c>
      <c r="B30" s="1" t="s">
        <v>1114</v>
      </c>
      <c r="C30" s="1" t="s">
        <v>157</v>
      </c>
      <c r="D30" s="1" t="s">
        <v>158</v>
      </c>
      <c r="E30" s="21">
        <v>10292.59</v>
      </c>
      <c r="F30" s="9">
        <v>1383</v>
      </c>
      <c r="G30" s="9">
        <v>10</v>
      </c>
      <c r="H30" s="47">
        <v>45912</v>
      </c>
      <c r="I30" s="11" t="s">
        <v>63</v>
      </c>
    </row>
    <row r="31" spans="1:9" x14ac:dyDescent="0.3">
      <c r="A31" s="8">
        <f>IF(B31&lt;&gt;"",ROWS($B$6:B31),"")</f>
        <v>26</v>
      </c>
      <c r="B31" s="1" t="s">
        <v>1138</v>
      </c>
      <c r="C31" s="1" t="s">
        <v>181</v>
      </c>
      <c r="D31" s="1" t="s">
        <v>182</v>
      </c>
      <c r="E31" s="21">
        <v>10092.83</v>
      </c>
      <c r="F31" s="9">
        <v>1440</v>
      </c>
      <c r="G31" s="9">
        <v>14</v>
      </c>
      <c r="H31" s="47">
        <v>45961</v>
      </c>
      <c r="I31" s="11" t="s">
        <v>52</v>
      </c>
    </row>
    <row r="32" spans="1:9" x14ac:dyDescent="0.3">
      <c r="A32" s="8">
        <f>IF(B32&lt;&gt;"",ROWS($B$6:B32),"")</f>
        <v>27</v>
      </c>
      <c r="B32" s="1" t="s">
        <v>1122</v>
      </c>
      <c r="C32" s="1" t="s">
        <v>311</v>
      </c>
      <c r="D32" s="1" t="s">
        <v>119</v>
      </c>
      <c r="E32" s="21">
        <v>8486</v>
      </c>
      <c r="F32" s="9">
        <v>1564</v>
      </c>
      <c r="G32" s="9">
        <v>14</v>
      </c>
      <c r="H32" s="47">
        <v>45919</v>
      </c>
      <c r="I32" s="11" t="s">
        <v>147</v>
      </c>
    </row>
    <row r="33" spans="1:9" x14ac:dyDescent="0.3">
      <c r="A33" s="8">
        <f>IF(B33&lt;&gt;"",ROWS($B$6:B33),"")</f>
        <v>28</v>
      </c>
      <c r="B33" s="1" t="s">
        <v>1118</v>
      </c>
      <c r="C33" s="1" t="s">
        <v>230</v>
      </c>
      <c r="D33" s="1" t="s">
        <v>231</v>
      </c>
      <c r="E33" s="21">
        <v>7311.09</v>
      </c>
      <c r="F33" s="9">
        <v>1119</v>
      </c>
      <c r="G33" s="9">
        <v>15</v>
      </c>
      <c r="H33" s="47">
        <v>45919</v>
      </c>
      <c r="I33" s="11" t="s">
        <v>63</v>
      </c>
    </row>
    <row r="34" spans="1:9" x14ac:dyDescent="0.3">
      <c r="A34" s="8">
        <f>IF(B34&lt;&gt;"",ROWS($B$6:B34),"")</f>
        <v>29</v>
      </c>
      <c r="B34" s="1" t="s">
        <v>1139</v>
      </c>
      <c r="C34" s="1" t="s">
        <v>196</v>
      </c>
      <c r="D34" s="1" t="s">
        <v>197</v>
      </c>
      <c r="E34" s="21">
        <v>7118.26</v>
      </c>
      <c r="F34" s="9">
        <v>1569</v>
      </c>
      <c r="G34" s="9">
        <v>14</v>
      </c>
      <c r="H34" s="47">
        <v>45961</v>
      </c>
      <c r="I34" s="11" t="s">
        <v>947</v>
      </c>
    </row>
    <row r="35" spans="1:9" x14ac:dyDescent="0.3">
      <c r="A35" s="8">
        <f>IF(B35&lt;&gt;"",ROWS($B$6:B35),"")</f>
        <v>30</v>
      </c>
      <c r="B35" s="1" t="s">
        <v>1140</v>
      </c>
      <c r="C35" s="1" t="s">
        <v>443</v>
      </c>
      <c r="D35" s="1" t="s">
        <v>31</v>
      </c>
      <c r="E35" s="21">
        <v>6710.98</v>
      </c>
      <c r="F35" s="9">
        <v>1031</v>
      </c>
      <c r="G35" s="9">
        <v>17</v>
      </c>
      <c r="H35" s="47">
        <v>45954</v>
      </c>
      <c r="I35" s="11" t="s">
        <v>35</v>
      </c>
    </row>
    <row r="36" spans="1:9" x14ac:dyDescent="0.3">
      <c r="A36" s="8">
        <f>IF(B36&lt;&gt;"",ROWS($B$6:B36),"")</f>
        <v>31</v>
      </c>
      <c r="B36" s="1" t="s">
        <v>1123</v>
      </c>
      <c r="C36" s="1" t="s">
        <v>338</v>
      </c>
      <c r="D36" s="1" t="s">
        <v>339</v>
      </c>
      <c r="E36" s="21">
        <v>6471.5</v>
      </c>
      <c r="F36" s="9">
        <v>930</v>
      </c>
      <c r="G36" s="9">
        <v>12</v>
      </c>
      <c r="H36" s="47">
        <v>45926</v>
      </c>
      <c r="I36" s="11" t="s">
        <v>28</v>
      </c>
    </row>
    <row r="37" spans="1:9" x14ac:dyDescent="0.3">
      <c r="A37" s="8">
        <f>IF(B37&lt;&gt;"",ROWS($B$6:B37),"")</f>
        <v>32</v>
      </c>
      <c r="B37" s="1" t="s">
        <v>1141</v>
      </c>
      <c r="C37" s="1" t="s">
        <v>422</v>
      </c>
      <c r="D37" s="1" t="s">
        <v>423</v>
      </c>
      <c r="E37" s="21">
        <v>5414.8200000000006</v>
      </c>
      <c r="F37" s="9">
        <v>1112</v>
      </c>
      <c r="G37" s="9">
        <v>13</v>
      </c>
      <c r="H37" s="47">
        <v>45954</v>
      </c>
      <c r="I37" s="11" t="s">
        <v>141</v>
      </c>
    </row>
    <row r="38" spans="1:9" x14ac:dyDescent="0.3">
      <c r="A38" s="8">
        <f>IF(B38&lt;&gt;"",ROWS($B$6:B38),"")</f>
        <v>33</v>
      </c>
      <c r="B38" s="1" t="s">
        <v>1142</v>
      </c>
      <c r="C38" s="1" t="s">
        <v>511</v>
      </c>
      <c r="D38" s="1" t="s">
        <v>512</v>
      </c>
      <c r="E38" s="21">
        <v>5334.33</v>
      </c>
      <c r="F38" s="9">
        <v>942</v>
      </c>
      <c r="G38" s="9">
        <v>15</v>
      </c>
      <c r="H38" s="47">
        <v>45947</v>
      </c>
      <c r="I38" s="11" t="s">
        <v>439</v>
      </c>
    </row>
    <row r="39" spans="1:9" x14ac:dyDescent="0.3">
      <c r="A39" s="8">
        <f>IF(B39&lt;&gt;"",ROWS($B$6:B39),"")</f>
        <v>34</v>
      </c>
      <c r="B39" s="1" t="s">
        <v>513</v>
      </c>
      <c r="C39" s="1" t="s">
        <v>514</v>
      </c>
      <c r="D39" s="1" t="s">
        <v>140</v>
      </c>
      <c r="E39" s="21">
        <v>5305.5</v>
      </c>
      <c r="F39" s="9">
        <v>1206</v>
      </c>
      <c r="G39" s="9">
        <v>4</v>
      </c>
      <c r="H39" s="47">
        <v>45947</v>
      </c>
      <c r="I39" s="11" t="s">
        <v>1212</v>
      </c>
    </row>
    <row r="40" spans="1:9" x14ac:dyDescent="0.3">
      <c r="A40" s="8">
        <f>IF(B40&lt;&gt;"",ROWS($B$6:B40),"")</f>
        <v>35</v>
      </c>
      <c r="B40" s="1" t="s">
        <v>1143</v>
      </c>
      <c r="C40" s="1" t="s">
        <v>533</v>
      </c>
      <c r="D40" s="1" t="s">
        <v>31</v>
      </c>
      <c r="E40" s="21">
        <v>4678.46</v>
      </c>
      <c r="F40" s="9">
        <v>665</v>
      </c>
      <c r="G40" s="9">
        <v>13</v>
      </c>
      <c r="H40" s="47">
        <v>45940</v>
      </c>
      <c r="I40" s="11" t="s">
        <v>28</v>
      </c>
    </row>
    <row r="41" spans="1:9" x14ac:dyDescent="0.3">
      <c r="A41" s="8">
        <f>IF(B41&lt;&gt;"",ROWS($B$6:B41),"")</f>
        <v>36</v>
      </c>
      <c r="B41" s="1" t="s">
        <v>1144</v>
      </c>
      <c r="C41" s="1" t="s">
        <v>529</v>
      </c>
      <c r="D41" s="1" t="s">
        <v>69</v>
      </c>
      <c r="E41" s="21">
        <v>4580</v>
      </c>
      <c r="F41" s="9">
        <v>948</v>
      </c>
      <c r="G41" s="9">
        <v>13</v>
      </c>
      <c r="H41" s="47">
        <v>45933</v>
      </c>
      <c r="I41" s="11" t="s">
        <v>282</v>
      </c>
    </row>
    <row r="42" spans="1:9" x14ac:dyDescent="0.3">
      <c r="A42" s="8">
        <f>IF(B42&lt;&gt;"",ROWS($B$6:B42),"")</f>
        <v>37</v>
      </c>
      <c r="B42" s="1" t="s">
        <v>1145</v>
      </c>
      <c r="C42" s="1" t="s">
        <v>516</v>
      </c>
      <c r="D42" s="1" t="s">
        <v>31</v>
      </c>
      <c r="E42" s="21">
        <v>4458.96</v>
      </c>
      <c r="F42" s="9">
        <v>675</v>
      </c>
      <c r="G42" s="9">
        <v>14</v>
      </c>
      <c r="H42" s="47">
        <v>45940</v>
      </c>
      <c r="I42" s="11" t="s">
        <v>104</v>
      </c>
    </row>
    <row r="43" spans="1:9" x14ac:dyDescent="0.3">
      <c r="A43" s="8">
        <f>IF(B43&lt;&gt;"",ROWS($B$6:B43),"")</f>
        <v>38</v>
      </c>
      <c r="B43" s="1" t="s">
        <v>1146</v>
      </c>
      <c r="C43" s="1" t="s">
        <v>483</v>
      </c>
      <c r="D43" s="1" t="s">
        <v>484</v>
      </c>
      <c r="E43" s="21">
        <v>4443.63</v>
      </c>
      <c r="F43" s="9">
        <v>718</v>
      </c>
      <c r="G43" s="9">
        <v>15</v>
      </c>
      <c r="H43" s="47">
        <v>45947</v>
      </c>
      <c r="I43" s="11" t="s">
        <v>485</v>
      </c>
    </row>
    <row r="44" spans="1:9" x14ac:dyDescent="0.3">
      <c r="A44" s="8">
        <f>IF(B44&lt;&gt;"",ROWS($B$6:B44),"")</f>
        <v>39</v>
      </c>
      <c r="B44" s="1" t="s">
        <v>1093</v>
      </c>
      <c r="C44" s="1" t="s">
        <v>75</v>
      </c>
      <c r="D44" s="1" t="s">
        <v>31</v>
      </c>
      <c r="E44" s="21">
        <v>4063.26</v>
      </c>
      <c r="F44" s="9">
        <v>590</v>
      </c>
      <c r="G44" s="9">
        <v>8</v>
      </c>
      <c r="H44" s="47">
        <v>45891</v>
      </c>
      <c r="I44" s="11" t="s">
        <v>63</v>
      </c>
    </row>
    <row r="45" spans="1:9" x14ac:dyDescent="0.3">
      <c r="A45" s="8">
        <f>IF(B45&lt;&gt;"",ROWS($B$6:B45),"")</f>
        <v>40</v>
      </c>
      <c r="B45" s="1" t="s">
        <v>543</v>
      </c>
      <c r="C45" s="1" t="s">
        <v>544</v>
      </c>
      <c r="D45" s="1" t="s">
        <v>119</v>
      </c>
      <c r="E45" s="21">
        <v>4052</v>
      </c>
      <c r="F45" s="9">
        <v>978</v>
      </c>
      <c r="G45" s="9">
        <v>4</v>
      </c>
      <c r="H45" s="47">
        <v>45926</v>
      </c>
      <c r="I45" s="11" t="s">
        <v>1212</v>
      </c>
    </row>
    <row r="46" spans="1:9" x14ac:dyDescent="0.3">
      <c r="A46" s="8">
        <f>IF(B46&lt;&gt;"",ROWS($B$6:B46),"")</f>
        <v>41</v>
      </c>
      <c r="B46" s="1" t="s">
        <v>38</v>
      </c>
      <c r="C46" s="1" t="s">
        <v>38</v>
      </c>
      <c r="D46" s="1" t="s">
        <v>31</v>
      </c>
      <c r="E46" s="21">
        <v>3588.88</v>
      </c>
      <c r="F46" s="9">
        <v>523</v>
      </c>
      <c r="G46" s="9">
        <v>3</v>
      </c>
      <c r="H46" s="47">
        <v>45835</v>
      </c>
      <c r="I46" s="11" t="s">
        <v>32</v>
      </c>
    </row>
    <row r="47" spans="1:9" x14ac:dyDescent="0.3">
      <c r="A47" s="8">
        <f>IF(B47&lt;&gt;"",ROWS($B$6:B47),"")</f>
        <v>42</v>
      </c>
      <c r="B47" s="1" t="s">
        <v>568</v>
      </c>
      <c r="C47" s="1" t="s">
        <v>569</v>
      </c>
      <c r="D47" s="1" t="s">
        <v>570</v>
      </c>
      <c r="E47" s="21">
        <v>3484.86</v>
      </c>
      <c r="F47" s="9">
        <v>473</v>
      </c>
      <c r="G47" s="9">
        <v>11</v>
      </c>
      <c r="H47" s="47">
        <v>45947</v>
      </c>
      <c r="I47" s="11" t="s">
        <v>135</v>
      </c>
    </row>
    <row r="48" spans="1:9" x14ac:dyDescent="0.3">
      <c r="A48" s="8">
        <f>IF(B48&lt;&gt;"",ROWS($B$6:B48),"")</f>
        <v>43</v>
      </c>
      <c r="B48" s="1" t="s">
        <v>1117</v>
      </c>
      <c r="C48" s="1" t="s">
        <v>223</v>
      </c>
      <c r="D48" s="1" t="s">
        <v>31</v>
      </c>
      <c r="E48" s="21">
        <v>3329</v>
      </c>
      <c r="F48" s="9">
        <v>430</v>
      </c>
      <c r="G48" s="9">
        <v>10</v>
      </c>
      <c r="H48" s="47">
        <v>45912</v>
      </c>
      <c r="I48" s="11" t="s">
        <v>147</v>
      </c>
    </row>
    <row r="49" spans="1:9" x14ac:dyDescent="0.3">
      <c r="A49" s="8">
        <f>IF(B49&lt;&gt;"",ROWS($B$6:B49),"")</f>
        <v>44</v>
      </c>
      <c r="B49" s="1" t="s">
        <v>1095</v>
      </c>
      <c r="C49" s="1" t="s">
        <v>193</v>
      </c>
      <c r="D49" s="1" t="s">
        <v>194</v>
      </c>
      <c r="E49" s="21">
        <v>3173</v>
      </c>
      <c r="F49" s="9">
        <v>634</v>
      </c>
      <c r="G49" s="9">
        <v>2</v>
      </c>
      <c r="H49" s="47">
        <v>45891</v>
      </c>
      <c r="I49" s="11" t="s">
        <v>28</v>
      </c>
    </row>
    <row r="50" spans="1:9" x14ac:dyDescent="0.3">
      <c r="A50" s="8">
        <f>IF(B50&lt;&gt;"",ROWS($B$6:B50),"")</f>
        <v>45</v>
      </c>
      <c r="B50" s="1" t="s">
        <v>1147</v>
      </c>
      <c r="C50" s="1" t="s">
        <v>500</v>
      </c>
      <c r="D50" s="1" t="s">
        <v>140</v>
      </c>
      <c r="E50" s="21">
        <v>2908.9</v>
      </c>
      <c r="F50" s="9">
        <v>452</v>
      </c>
      <c r="G50" s="9">
        <v>16</v>
      </c>
      <c r="H50" s="47">
        <v>45940</v>
      </c>
      <c r="I50" s="11" t="s">
        <v>300</v>
      </c>
    </row>
    <row r="51" spans="1:9" x14ac:dyDescent="0.3">
      <c r="A51" s="8">
        <f>IF(B51&lt;&gt;"",ROWS($B$6:B51),"")</f>
        <v>46</v>
      </c>
      <c r="B51" s="1" t="s">
        <v>621</v>
      </c>
      <c r="C51" s="1" t="s">
        <v>621</v>
      </c>
      <c r="D51" s="1" t="s">
        <v>203</v>
      </c>
      <c r="E51" s="21">
        <v>2363.9</v>
      </c>
      <c r="F51" s="9">
        <v>394</v>
      </c>
      <c r="G51" s="9">
        <v>3</v>
      </c>
      <c r="H51" s="47">
        <v>45030</v>
      </c>
      <c r="I51" s="11" t="s">
        <v>63</v>
      </c>
    </row>
    <row r="52" spans="1:9" x14ac:dyDescent="0.3">
      <c r="A52" s="8">
        <f>IF(B52&lt;&gt;"",ROWS($B$6:B52),"")</f>
        <v>47</v>
      </c>
      <c r="B52" s="1" t="s">
        <v>1148</v>
      </c>
      <c r="C52" s="1" t="s">
        <v>362</v>
      </c>
      <c r="D52" s="1" t="s">
        <v>203</v>
      </c>
      <c r="E52" s="21">
        <v>2182.12</v>
      </c>
      <c r="F52" s="9">
        <v>363</v>
      </c>
      <c r="G52" s="9">
        <v>16</v>
      </c>
      <c r="H52" s="47">
        <v>45961</v>
      </c>
      <c r="I52" s="11" t="s">
        <v>282</v>
      </c>
    </row>
    <row r="53" spans="1:9" x14ac:dyDescent="0.3">
      <c r="A53" s="8">
        <f>IF(B53&lt;&gt;"",ROWS($B$6:B53),"")</f>
        <v>48</v>
      </c>
      <c r="B53" s="1" t="s">
        <v>978</v>
      </c>
      <c r="C53" s="1" t="s">
        <v>65</v>
      </c>
      <c r="D53" s="1" t="s">
        <v>66</v>
      </c>
      <c r="E53" s="21">
        <v>1859.93</v>
      </c>
      <c r="F53" s="9">
        <v>529</v>
      </c>
      <c r="G53" s="9">
        <v>7</v>
      </c>
      <c r="H53" s="47">
        <v>45744</v>
      </c>
      <c r="I53" s="11" t="s">
        <v>59</v>
      </c>
    </row>
    <row r="54" spans="1:9" x14ac:dyDescent="0.3">
      <c r="A54" s="8">
        <f>IF(B54&lt;&gt;"",ROWS($B$6:B54),"")</f>
        <v>49</v>
      </c>
      <c r="B54" s="1" t="s">
        <v>1120</v>
      </c>
      <c r="C54" s="1" t="s">
        <v>320</v>
      </c>
      <c r="D54" s="1" t="s">
        <v>119</v>
      </c>
      <c r="E54" s="21">
        <v>1666.26</v>
      </c>
      <c r="F54" s="9">
        <v>371</v>
      </c>
      <c r="G54" s="9">
        <v>10</v>
      </c>
      <c r="H54" s="47">
        <v>45912</v>
      </c>
      <c r="I54" s="11" t="s">
        <v>28</v>
      </c>
    </row>
    <row r="55" spans="1:9" x14ac:dyDescent="0.3">
      <c r="A55" s="8">
        <f>IF(B55&lt;&gt;"",ROWS($B$6:B55),"")</f>
        <v>50</v>
      </c>
      <c r="B55" s="1" t="s">
        <v>1149</v>
      </c>
      <c r="C55" s="1" t="s">
        <v>691</v>
      </c>
      <c r="D55" s="1" t="s">
        <v>692</v>
      </c>
      <c r="E55" s="21">
        <v>1391</v>
      </c>
      <c r="F55" s="9">
        <v>410</v>
      </c>
      <c r="G55" s="9">
        <v>3</v>
      </c>
      <c r="H55" s="47">
        <v>45947</v>
      </c>
      <c r="I55" s="11" t="s">
        <v>693</v>
      </c>
    </row>
    <row r="56" spans="1:9" x14ac:dyDescent="0.3">
      <c r="A56" s="8">
        <f>IF(B56&lt;&gt;"",ROWS($B$6:B56),"")</f>
        <v>51</v>
      </c>
      <c r="B56" s="1" t="s">
        <v>1002</v>
      </c>
      <c r="C56" s="1" t="s">
        <v>480</v>
      </c>
      <c r="D56" s="1" t="s">
        <v>1003</v>
      </c>
      <c r="E56" s="21">
        <v>1310.91</v>
      </c>
      <c r="F56" s="9">
        <v>365</v>
      </c>
      <c r="G56" s="9">
        <v>3</v>
      </c>
      <c r="H56" s="47">
        <v>45541</v>
      </c>
      <c r="I56" s="11" t="s">
        <v>104</v>
      </c>
    </row>
    <row r="57" spans="1:9" x14ac:dyDescent="0.3">
      <c r="A57" s="8">
        <f>IF(B57&lt;&gt;"",ROWS($B$6:B57),"")</f>
        <v>52</v>
      </c>
      <c r="B57" s="1" t="s">
        <v>373</v>
      </c>
      <c r="C57" s="1" t="s">
        <v>374</v>
      </c>
      <c r="D57" s="1" t="s">
        <v>185</v>
      </c>
      <c r="E57" s="21">
        <v>1238.92</v>
      </c>
      <c r="F57" s="9">
        <v>190</v>
      </c>
      <c r="G57" s="9">
        <v>4</v>
      </c>
      <c r="H57" s="47">
        <v>45912</v>
      </c>
      <c r="I57" s="11" t="s">
        <v>52</v>
      </c>
    </row>
    <row r="58" spans="1:9" x14ac:dyDescent="0.3">
      <c r="A58" s="8">
        <f>IF(B58&lt;&gt;"",ROWS($B$6:B58),"")</f>
        <v>53</v>
      </c>
      <c r="B58" s="1" t="s">
        <v>1102</v>
      </c>
      <c r="C58" s="1" t="s">
        <v>315</v>
      </c>
      <c r="D58" s="1" t="s">
        <v>31</v>
      </c>
      <c r="E58" s="21">
        <v>1227.43</v>
      </c>
      <c r="F58" s="9">
        <v>192</v>
      </c>
      <c r="G58" s="9">
        <v>2</v>
      </c>
      <c r="H58" s="47">
        <v>45898</v>
      </c>
      <c r="I58" s="11" t="s">
        <v>35</v>
      </c>
    </row>
    <row r="59" spans="1:9" x14ac:dyDescent="0.3">
      <c r="A59" s="8">
        <f>IF(B59&lt;&gt;"",ROWS($B$6:B59),"")</f>
        <v>54</v>
      </c>
      <c r="B59" s="1" t="s">
        <v>517</v>
      </c>
      <c r="C59" s="1" t="s">
        <v>518</v>
      </c>
      <c r="D59" s="1" t="s">
        <v>519</v>
      </c>
      <c r="E59" s="21">
        <v>1205.5</v>
      </c>
      <c r="F59" s="9">
        <v>312</v>
      </c>
      <c r="G59" s="9">
        <v>1</v>
      </c>
      <c r="H59" s="47">
        <v>44807</v>
      </c>
      <c r="I59" s="11" t="s">
        <v>431</v>
      </c>
    </row>
    <row r="60" spans="1:9" x14ac:dyDescent="0.3">
      <c r="A60" s="8">
        <f>IF(B60&lt;&gt;"",ROWS($B$6:B60),"")</f>
        <v>55</v>
      </c>
      <c r="B60" s="1" t="s">
        <v>26</v>
      </c>
      <c r="C60" s="1" t="s">
        <v>26</v>
      </c>
      <c r="D60" s="1" t="s">
        <v>27</v>
      </c>
      <c r="E60" s="21">
        <v>1198.25</v>
      </c>
      <c r="F60" s="9">
        <v>270</v>
      </c>
      <c r="G60" s="9">
        <v>5</v>
      </c>
      <c r="H60" s="47">
        <v>45681</v>
      </c>
      <c r="I60" s="11" t="s">
        <v>28</v>
      </c>
    </row>
    <row r="61" spans="1:9" x14ac:dyDescent="0.3">
      <c r="A61" s="8">
        <f>IF(B61&lt;&gt;"",ROWS($B$6:B61),"")</f>
        <v>56</v>
      </c>
      <c r="B61" s="1" t="s">
        <v>429</v>
      </c>
      <c r="C61" s="1" t="s">
        <v>430</v>
      </c>
      <c r="D61" s="1" t="s">
        <v>69</v>
      </c>
      <c r="E61" s="21">
        <v>1135</v>
      </c>
      <c r="F61" s="9">
        <v>307</v>
      </c>
      <c r="G61" s="9">
        <v>1</v>
      </c>
      <c r="H61" s="47">
        <v>45592</v>
      </c>
      <c r="I61" s="11" t="s">
        <v>431</v>
      </c>
    </row>
    <row r="62" spans="1:9" x14ac:dyDescent="0.3">
      <c r="A62" s="8">
        <f>IF(B62&lt;&gt;"",ROWS($B$6:B62),"")</f>
        <v>57</v>
      </c>
      <c r="B62" s="1" t="s">
        <v>1150</v>
      </c>
      <c r="C62" s="1" t="s">
        <v>697</v>
      </c>
      <c r="D62" s="1" t="s">
        <v>478</v>
      </c>
      <c r="E62" s="21">
        <v>1057.45</v>
      </c>
      <c r="F62" s="9">
        <v>190</v>
      </c>
      <c r="G62" s="9">
        <v>6</v>
      </c>
      <c r="H62" s="47">
        <v>45940</v>
      </c>
      <c r="I62" s="11" t="s">
        <v>282</v>
      </c>
    </row>
    <row r="63" spans="1:9" x14ac:dyDescent="0.3">
      <c r="A63" s="8">
        <f>IF(B63&lt;&gt;"",ROWS($B$6:B63),"")</f>
        <v>58</v>
      </c>
      <c r="B63" s="1" t="s">
        <v>716</v>
      </c>
      <c r="C63" s="1" t="s">
        <v>717</v>
      </c>
      <c r="D63" s="1" t="s">
        <v>203</v>
      </c>
      <c r="E63" s="21">
        <v>964</v>
      </c>
      <c r="F63" s="9">
        <v>241</v>
      </c>
      <c r="G63" s="9">
        <v>1</v>
      </c>
      <c r="H63" s="47">
        <v>44655</v>
      </c>
      <c r="I63" s="11" t="s">
        <v>59</v>
      </c>
    </row>
    <row r="64" spans="1:9" x14ac:dyDescent="0.3">
      <c r="A64" s="8">
        <f>IF(B64&lt;&gt;"",ROWS($B$6:B64),"")</f>
        <v>59</v>
      </c>
      <c r="B64" s="1" t="s">
        <v>1151</v>
      </c>
      <c r="C64" s="1" t="s">
        <v>565</v>
      </c>
      <c r="D64" s="1" t="s">
        <v>140</v>
      </c>
      <c r="E64" s="21">
        <v>886</v>
      </c>
      <c r="F64" s="9">
        <v>173</v>
      </c>
      <c r="G64" s="9">
        <v>3</v>
      </c>
      <c r="H64" s="47">
        <v>45954</v>
      </c>
      <c r="I64" s="11" t="s">
        <v>300</v>
      </c>
    </row>
    <row r="65" spans="1:9" x14ac:dyDescent="0.3">
      <c r="A65" s="8">
        <f>IF(B65&lt;&gt;"",ROWS($B$6:B65),"")</f>
        <v>60</v>
      </c>
      <c r="B65" s="1" t="s">
        <v>647</v>
      </c>
      <c r="C65" s="1" t="s">
        <v>648</v>
      </c>
      <c r="D65" s="1" t="s">
        <v>649</v>
      </c>
      <c r="E65" s="21">
        <v>652.5</v>
      </c>
      <c r="F65" s="9">
        <v>162</v>
      </c>
      <c r="G65" s="9">
        <v>1</v>
      </c>
      <c r="H65" s="47">
        <v>45931</v>
      </c>
      <c r="I65" s="11" t="s">
        <v>431</v>
      </c>
    </row>
    <row r="66" spans="1:9" x14ac:dyDescent="0.3">
      <c r="A66" s="8">
        <f>IF(B66&lt;&gt;"",ROWS($B$6:B66),"")</f>
        <v>61</v>
      </c>
      <c r="B66" s="1" t="s">
        <v>683</v>
      </c>
      <c r="C66" s="1" t="s">
        <v>684</v>
      </c>
      <c r="D66" s="1" t="s">
        <v>685</v>
      </c>
      <c r="E66" s="21">
        <v>627</v>
      </c>
      <c r="F66" s="9">
        <v>160</v>
      </c>
      <c r="G66" s="9">
        <v>1</v>
      </c>
      <c r="H66" s="47">
        <v>45955</v>
      </c>
      <c r="I66" s="11" t="s">
        <v>431</v>
      </c>
    </row>
    <row r="67" spans="1:9" x14ac:dyDescent="0.3">
      <c r="A67" s="8">
        <f>IF(B67&lt;&gt;"",ROWS($B$6:B67),"")</f>
        <v>62</v>
      </c>
      <c r="B67" s="1" t="s">
        <v>957</v>
      </c>
      <c r="C67" s="1" t="s">
        <v>160</v>
      </c>
      <c r="D67" s="1" t="s">
        <v>161</v>
      </c>
      <c r="E67" s="21">
        <v>560</v>
      </c>
      <c r="F67" s="9">
        <v>140</v>
      </c>
      <c r="G67" s="9">
        <v>1</v>
      </c>
      <c r="H67" s="47">
        <v>45709</v>
      </c>
      <c r="I67" s="11" t="s">
        <v>104</v>
      </c>
    </row>
    <row r="68" spans="1:9" x14ac:dyDescent="0.3">
      <c r="A68" s="8">
        <f>IF(B68&lt;&gt;"",ROWS($B$6:B68),"")</f>
        <v>63</v>
      </c>
      <c r="B68" s="1" t="s">
        <v>1152</v>
      </c>
      <c r="C68" s="1" t="s">
        <v>747</v>
      </c>
      <c r="D68" s="1" t="s">
        <v>69</v>
      </c>
      <c r="E68" s="21">
        <v>540</v>
      </c>
      <c r="F68" s="9">
        <v>120</v>
      </c>
      <c r="G68" s="9">
        <v>1</v>
      </c>
      <c r="H68" s="47">
        <v>45282</v>
      </c>
      <c r="I68" s="11" t="s">
        <v>59</v>
      </c>
    </row>
    <row r="69" spans="1:9" x14ac:dyDescent="0.3">
      <c r="A69" s="8">
        <f>IF(B69&lt;&gt;"",ROWS($B$6:B69),"")</f>
        <v>64</v>
      </c>
      <c r="B69" s="1" t="s">
        <v>979</v>
      </c>
      <c r="C69" s="1" t="s">
        <v>979</v>
      </c>
      <c r="D69" s="1" t="s">
        <v>27</v>
      </c>
      <c r="E69" s="21">
        <v>476.35</v>
      </c>
      <c r="F69" s="9">
        <v>111</v>
      </c>
      <c r="G69" s="9">
        <v>3</v>
      </c>
      <c r="H69" s="47">
        <v>45740</v>
      </c>
      <c r="I69" s="11" t="s">
        <v>59</v>
      </c>
    </row>
    <row r="70" spans="1:9" x14ac:dyDescent="0.3">
      <c r="A70" s="8">
        <f>IF(B70&lt;&gt;"",ROWS($B$6:B70),"")</f>
        <v>65</v>
      </c>
      <c r="B70" s="1" t="s">
        <v>1004</v>
      </c>
      <c r="C70" s="1" t="s">
        <v>555</v>
      </c>
      <c r="D70" s="1" t="s">
        <v>31</v>
      </c>
      <c r="E70" s="21">
        <v>470.58</v>
      </c>
      <c r="F70" s="9">
        <v>99</v>
      </c>
      <c r="G70" s="9">
        <v>3</v>
      </c>
      <c r="H70" s="47">
        <v>45359</v>
      </c>
      <c r="I70" s="11" t="s">
        <v>947</v>
      </c>
    </row>
    <row r="71" spans="1:9" x14ac:dyDescent="0.3">
      <c r="A71" s="8">
        <f>IF(B71&lt;&gt;"",ROWS($B$6:B71),"")</f>
        <v>66</v>
      </c>
      <c r="B71" s="1" t="s">
        <v>1094</v>
      </c>
      <c r="C71" s="1" t="s">
        <v>106</v>
      </c>
      <c r="D71" s="1" t="s">
        <v>31</v>
      </c>
      <c r="E71" s="21">
        <v>395.55</v>
      </c>
      <c r="F71" s="9">
        <v>51</v>
      </c>
      <c r="G71" s="9">
        <v>3</v>
      </c>
      <c r="H71" s="47">
        <v>45877</v>
      </c>
      <c r="I71" s="11" t="s">
        <v>32</v>
      </c>
    </row>
    <row r="72" spans="1:9" x14ac:dyDescent="0.3">
      <c r="A72" s="8">
        <f>IF(B72&lt;&gt;"",ROWS($B$6:B72),"")</f>
        <v>67</v>
      </c>
      <c r="B72" s="1" t="s">
        <v>1103</v>
      </c>
      <c r="C72" s="1" t="s">
        <v>472</v>
      </c>
      <c r="D72" s="1" t="s">
        <v>473</v>
      </c>
      <c r="E72" s="21">
        <v>380.6</v>
      </c>
      <c r="F72" s="9">
        <v>79</v>
      </c>
      <c r="G72" s="9">
        <v>2</v>
      </c>
      <c r="H72" s="47">
        <v>45884</v>
      </c>
      <c r="I72" s="11" t="s">
        <v>282</v>
      </c>
    </row>
    <row r="73" spans="1:9" x14ac:dyDescent="0.3">
      <c r="A73" s="8">
        <f>IF(B73&lt;&gt;"",ROWS($B$6:B73),"")</f>
        <v>68</v>
      </c>
      <c r="B73" s="1" t="s">
        <v>668</v>
      </c>
      <c r="C73" s="1" t="s">
        <v>669</v>
      </c>
      <c r="D73" s="1" t="s">
        <v>670</v>
      </c>
      <c r="E73" s="21">
        <v>336</v>
      </c>
      <c r="F73" s="9">
        <v>84</v>
      </c>
      <c r="G73" s="9">
        <v>1</v>
      </c>
      <c r="H73" s="47">
        <v>45564</v>
      </c>
      <c r="I73" s="11" t="s">
        <v>431</v>
      </c>
    </row>
    <row r="74" spans="1:9" x14ac:dyDescent="0.3">
      <c r="A74" s="8">
        <f>IF(B74&lt;&gt;"",ROWS($B$6:B74),"")</f>
        <v>69</v>
      </c>
      <c r="B74" s="1" t="s">
        <v>729</v>
      </c>
      <c r="C74" s="1" t="s">
        <v>730</v>
      </c>
      <c r="D74" s="1" t="s">
        <v>161</v>
      </c>
      <c r="E74" s="21">
        <v>300</v>
      </c>
      <c r="F74" s="9">
        <v>75</v>
      </c>
      <c r="G74" s="9">
        <v>1</v>
      </c>
      <c r="H74" s="47">
        <v>45371</v>
      </c>
      <c r="I74" s="11" t="s">
        <v>431</v>
      </c>
    </row>
    <row r="75" spans="1:9" x14ac:dyDescent="0.3">
      <c r="A75" s="8">
        <f>IF(B75&lt;&gt;"",ROWS($B$6:B75),"")</f>
        <v>70</v>
      </c>
      <c r="B75" s="1" t="s">
        <v>950</v>
      </c>
      <c r="C75" s="1" t="s">
        <v>950</v>
      </c>
      <c r="D75" s="1" t="s">
        <v>27</v>
      </c>
      <c r="E75" s="21">
        <v>297.97000000000003</v>
      </c>
      <c r="F75" s="9">
        <v>77</v>
      </c>
      <c r="G75" s="9">
        <v>2</v>
      </c>
      <c r="H75" s="47">
        <v>44834</v>
      </c>
      <c r="I75" s="11" t="s">
        <v>59</v>
      </c>
    </row>
    <row r="76" spans="1:9" x14ac:dyDescent="0.3">
      <c r="A76" s="8">
        <f>IF(B76&lt;&gt;"",ROWS($B$6:B76),"")</f>
        <v>71</v>
      </c>
      <c r="B76" s="1" t="s">
        <v>970</v>
      </c>
      <c r="C76" s="1" t="s">
        <v>475</v>
      </c>
      <c r="D76" s="1" t="s">
        <v>166</v>
      </c>
      <c r="E76" s="21">
        <v>276</v>
      </c>
      <c r="F76" s="9">
        <v>73</v>
      </c>
      <c r="G76" s="9">
        <v>1</v>
      </c>
      <c r="H76" s="47">
        <v>45583</v>
      </c>
      <c r="I76" s="11" t="s">
        <v>28</v>
      </c>
    </row>
    <row r="77" spans="1:9" x14ac:dyDescent="0.3">
      <c r="A77" s="8">
        <f>IF(B77&lt;&gt;"",ROWS($B$6:B77),"")</f>
        <v>72</v>
      </c>
      <c r="B77" s="1" t="s">
        <v>1019</v>
      </c>
      <c r="C77" s="1" t="s">
        <v>333</v>
      </c>
      <c r="D77" s="1" t="s">
        <v>334</v>
      </c>
      <c r="E77" s="21">
        <v>255</v>
      </c>
      <c r="F77" s="9">
        <v>54</v>
      </c>
      <c r="G77" s="9">
        <v>1</v>
      </c>
      <c r="H77" s="47">
        <v>45758</v>
      </c>
      <c r="I77" s="11" t="s">
        <v>147</v>
      </c>
    </row>
    <row r="78" spans="1:9" x14ac:dyDescent="0.3">
      <c r="A78" s="8">
        <f>IF(B78&lt;&gt;"",ROWS($B$6:B78),"")</f>
        <v>73</v>
      </c>
      <c r="B78" s="1" t="s">
        <v>1153</v>
      </c>
      <c r="C78" s="1" t="s">
        <v>846</v>
      </c>
      <c r="D78" s="1" t="s">
        <v>31</v>
      </c>
      <c r="E78" s="21">
        <v>242</v>
      </c>
      <c r="F78" s="9">
        <v>49</v>
      </c>
      <c r="G78" s="9">
        <v>1</v>
      </c>
      <c r="H78" s="47">
        <v>45590</v>
      </c>
      <c r="I78" s="11" t="s">
        <v>1058</v>
      </c>
    </row>
    <row r="79" spans="1:9" x14ac:dyDescent="0.3">
      <c r="A79" s="8">
        <f>IF(B79&lt;&gt;"",ROWS($B$6:B79),"")</f>
        <v>74</v>
      </c>
      <c r="B79" s="1" t="s">
        <v>843</v>
      </c>
      <c r="C79" s="1" t="s">
        <v>844</v>
      </c>
      <c r="D79" s="1" t="s">
        <v>31</v>
      </c>
      <c r="E79" s="21">
        <v>240</v>
      </c>
      <c r="F79" s="9">
        <v>50</v>
      </c>
      <c r="G79" s="9">
        <v>2</v>
      </c>
      <c r="H79" s="47">
        <v>45947</v>
      </c>
      <c r="I79" s="11" t="s">
        <v>135</v>
      </c>
    </row>
    <row r="80" spans="1:9" x14ac:dyDescent="0.3">
      <c r="A80" s="8">
        <f>IF(B80&lt;&gt;"",ROWS($B$6:B80),"")</f>
        <v>75</v>
      </c>
      <c r="B80" s="1" t="s">
        <v>739</v>
      </c>
      <c r="C80" s="1" t="s">
        <v>740</v>
      </c>
      <c r="D80" s="1" t="s">
        <v>741</v>
      </c>
      <c r="E80" s="21">
        <v>236</v>
      </c>
      <c r="F80" s="9">
        <v>65</v>
      </c>
      <c r="G80" s="9" t="s">
        <v>1154</v>
      </c>
      <c r="H80" s="47">
        <v>44080</v>
      </c>
      <c r="I80" s="11" t="s">
        <v>431</v>
      </c>
    </row>
    <row r="81" spans="1:9" x14ac:dyDescent="0.3">
      <c r="A81" s="8">
        <f>IF(B81&lt;&gt;"",ROWS($B$6:B81),"")</f>
        <v>76</v>
      </c>
      <c r="B81" s="1" t="s">
        <v>671</v>
      </c>
      <c r="C81" s="1" t="s">
        <v>672</v>
      </c>
      <c r="D81" s="1" t="s">
        <v>673</v>
      </c>
      <c r="E81" s="21">
        <v>223.55</v>
      </c>
      <c r="F81" s="9">
        <v>61</v>
      </c>
      <c r="G81" s="9">
        <v>2</v>
      </c>
      <c r="H81" s="47">
        <v>45331</v>
      </c>
      <c r="I81" s="11" t="s">
        <v>28</v>
      </c>
    </row>
    <row r="82" spans="1:9" x14ac:dyDescent="0.3">
      <c r="A82" s="8">
        <f>IF(B82&lt;&gt;"",ROWS($B$6:B82),"")</f>
        <v>77</v>
      </c>
      <c r="B82" s="1" t="s">
        <v>833</v>
      </c>
      <c r="C82" s="1" t="s">
        <v>834</v>
      </c>
      <c r="D82" s="1" t="s">
        <v>786</v>
      </c>
      <c r="E82" s="21">
        <v>200</v>
      </c>
      <c r="F82" s="9">
        <v>65</v>
      </c>
      <c r="G82" s="9" t="s">
        <v>42</v>
      </c>
      <c r="H82" s="47">
        <v>44974</v>
      </c>
      <c r="I82" s="11" t="s">
        <v>141</v>
      </c>
    </row>
    <row r="83" spans="1:9" x14ac:dyDescent="0.3">
      <c r="A83" s="8">
        <f>IF(B83&lt;&gt;"",ROWS($B$6:B83),"")</f>
        <v>78</v>
      </c>
      <c r="B83" s="1" t="s">
        <v>631</v>
      </c>
      <c r="C83" s="1" t="s">
        <v>632</v>
      </c>
      <c r="D83" s="1" t="s">
        <v>633</v>
      </c>
      <c r="E83" s="21">
        <v>197.5</v>
      </c>
      <c r="F83" s="9">
        <v>79</v>
      </c>
      <c r="G83" s="9">
        <v>1</v>
      </c>
      <c r="H83" s="47">
        <v>44302</v>
      </c>
      <c r="I83" s="11" t="s">
        <v>431</v>
      </c>
    </row>
    <row r="84" spans="1:9" x14ac:dyDescent="0.3">
      <c r="A84" s="8">
        <f>IF(B84&lt;&gt;"",ROWS($B$6:B84),"")</f>
        <v>79</v>
      </c>
      <c r="B84" s="1" t="s">
        <v>1001</v>
      </c>
      <c r="C84" s="1" t="s">
        <v>599</v>
      </c>
      <c r="D84" s="1" t="s">
        <v>161</v>
      </c>
      <c r="E84" s="21">
        <v>192</v>
      </c>
      <c r="F84" s="9">
        <v>48</v>
      </c>
      <c r="G84" s="9">
        <v>1</v>
      </c>
      <c r="H84" s="47">
        <v>45740</v>
      </c>
      <c r="I84" s="11" t="s">
        <v>59</v>
      </c>
    </row>
    <row r="85" spans="1:9" x14ac:dyDescent="0.3">
      <c r="A85" s="8">
        <f>IF(B85&lt;&gt;"",ROWS($B$6:B85),"")</f>
        <v>80</v>
      </c>
      <c r="B85" s="1" t="s">
        <v>698</v>
      </c>
      <c r="C85" s="1" t="s">
        <v>699</v>
      </c>
      <c r="D85" s="1" t="s">
        <v>197</v>
      </c>
      <c r="E85" s="21">
        <v>180</v>
      </c>
      <c r="F85" s="9">
        <v>60</v>
      </c>
      <c r="G85" s="9">
        <v>1</v>
      </c>
      <c r="H85" s="47">
        <v>44883</v>
      </c>
      <c r="I85" s="11" t="s">
        <v>282</v>
      </c>
    </row>
    <row r="86" spans="1:9" x14ac:dyDescent="0.3">
      <c r="A86" s="8">
        <f>IF(B86&lt;&gt;"",ROWS($B$6:B86),"")</f>
        <v>81</v>
      </c>
      <c r="B86" s="1" t="s">
        <v>1018</v>
      </c>
      <c r="C86" s="1" t="s">
        <v>371</v>
      </c>
      <c r="D86" s="1" t="s">
        <v>372</v>
      </c>
      <c r="E86" s="21">
        <v>155</v>
      </c>
      <c r="F86" s="9">
        <v>64</v>
      </c>
      <c r="G86" s="9">
        <v>1</v>
      </c>
      <c r="H86" s="47">
        <v>45772</v>
      </c>
      <c r="I86" s="11" t="s">
        <v>147</v>
      </c>
    </row>
    <row r="87" spans="1:9" x14ac:dyDescent="0.3">
      <c r="A87" s="8">
        <f>IF(B87&lt;&gt;"",ROWS($B$6:B87),"")</f>
        <v>82</v>
      </c>
      <c r="B87" s="1" t="s">
        <v>1054</v>
      </c>
      <c r="C87" s="1" t="s">
        <v>567</v>
      </c>
      <c r="D87" s="1" t="s">
        <v>31</v>
      </c>
      <c r="E87" s="21">
        <v>154</v>
      </c>
      <c r="F87" s="9">
        <v>48</v>
      </c>
      <c r="G87" s="9">
        <v>1</v>
      </c>
      <c r="H87" s="47">
        <v>45436</v>
      </c>
      <c r="I87" s="11" t="s">
        <v>63</v>
      </c>
    </row>
    <row r="88" spans="1:9" x14ac:dyDescent="0.3">
      <c r="A88" s="8">
        <f>IF(B88&lt;&gt;"",ROWS($B$6:B88),"")</f>
        <v>83</v>
      </c>
      <c r="B88" s="1" t="s">
        <v>775</v>
      </c>
      <c r="C88" s="1" t="s">
        <v>776</v>
      </c>
      <c r="D88" s="1" t="s">
        <v>140</v>
      </c>
      <c r="E88" s="21">
        <v>144</v>
      </c>
      <c r="F88" s="9">
        <v>38</v>
      </c>
      <c r="G88" s="9">
        <v>1</v>
      </c>
      <c r="H88" s="47">
        <v>44855</v>
      </c>
      <c r="I88" s="11" t="s">
        <v>28</v>
      </c>
    </row>
    <row r="89" spans="1:9" x14ac:dyDescent="0.3">
      <c r="A89" s="8">
        <f>IF(B89&lt;&gt;"",ROWS($B$6:B89),"")</f>
        <v>84</v>
      </c>
      <c r="B89" s="1" t="s">
        <v>907</v>
      </c>
      <c r="C89" s="1" t="s">
        <v>45</v>
      </c>
      <c r="D89" s="1" t="s">
        <v>46</v>
      </c>
      <c r="E89" s="21">
        <v>112</v>
      </c>
      <c r="F89" s="9">
        <v>26</v>
      </c>
      <c r="G89" s="9">
        <v>1</v>
      </c>
      <c r="H89" s="47">
        <v>45653</v>
      </c>
      <c r="I89" s="11" t="s">
        <v>47</v>
      </c>
    </row>
    <row r="90" spans="1:9" x14ac:dyDescent="0.3">
      <c r="A90" s="8">
        <f>IF(B90&lt;&gt;"",ROWS($B$6:B90),"")</f>
        <v>85</v>
      </c>
      <c r="B90" s="1" t="s">
        <v>1155</v>
      </c>
      <c r="C90" s="1" t="s">
        <v>840</v>
      </c>
      <c r="D90" s="1" t="s">
        <v>31</v>
      </c>
      <c r="E90" s="21">
        <v>111.98</v>
      </c>
      <c r="F90" s="9">
        <v>29</v>
      </c>
      <c r="G90" s="9">
        <v>1</v>
      </c>
      <c r="H90" s="47">
        <v>45583</v>
      </c>
      <c r="I90" s="11" t="s">
        <v>1058</v>
      </c>
    </row>
    <row r="91" spans="1:9" x14ac:dyDescent="0.3">
      <c r="A91" s="8">
        <f>IF(B91&lt;&gt;"",ROWS($B$6:B91),"")</f>
        <v>86</v>
      </c>
      <c r="B91" s="1" t="s">
        <v>1098</v>
      </c>
      <c r="C91" s="1" t="s">
        <v>296</v>
      </c>
      <c r="D91" s="1" t="s">
        <v>297</v>
      </c>
      <c r="E91" s="21">
        <v>101</v>
      </c>
      <c r="F91" s="9">
        <v>11</v>
      </c>
      <c r="G91" s="9">
        <v>2</v>
      </c>
      <c r="H91" s="47">
        <v>45891</v>
      </c>
      <c r="I91" s="11" t="s">
        <v>104</v>
      </c>
    </row>
    <row r="92" spans="1:9" x14ac:dyDescent="0.3">
      <c r="A92" s="8">
        <f>IF(B92&lt;&gt;"",ROWS($B$6:B92),"")</f>
        <v>87</v>
      </c>
      <c r="B92" s="1" t="s">
        <v>974</v>
      </c>
      <c r="C92" s="1" t="s">
        <v>704</v>
      </c>
      <c r="D92" s="1" t="s">
        <v>99</v>
      </c>
      <c r="E92" s="21">
        <v>71.98</v>
      </c>
      <c r="F92" s="9">
        <v>19</v>
      </c>
      <c r="G92" s="9">
        <v>1</v>
      </c>
      <c r="H92" s="47">
        <v>45303</v>
      </c>
      <c r="I92" s="11" t="s">
        <v>947</v>
      </c>
    </row>
    <row r="93" spans="1:9" x14ac:dyDescent="0.3">
      <c r="A93" s="8">
        <f>IF(B93&lt;&gt;"",ROWS($B$6:B93),"")</f>
        <v>88</v>
      </c>
      <c r="B93" s="1" t="s">
        <v>999</v>
      </c>
      <c r="C93" s="1" t="s">
        <v>644</v>
      </c>
      <c r="D93" s="1" t="s">
        <v>69</v>
      </c>
      <c r="E93" s="21">
        <v>59</v>
      </c>
      <c r="F93" s="9">
        <v>16</v>
      </c>
      <c r="G93" s="9">
        <v>1</v>
      </c>
      <c r="H93" s="47">
        <v>45740</v>
      </c>
      <c r="I93" s="11" t="s">
        <v>59</v>
      </c>
    </row>
    <row r="94" spans="1:9" x14ac:dyDescent="0.3">
      <c r="A94" s="8">
        <f>IF(B94&lt;&gt;"",ROWS($B$6:B94),"")</f>
        <v>89</v>
      </c>
      <c r="B94" s="1" t="s">
        <v>989</v>
      </c>
      <c r="C94" s="1" t="s">
        <v>468</v>
      </c>
      <c r="D94" s="1" t="s">
        <v>161</v>
      </c>
      <c r="E94" s="21">
        <v>58.8</v>
      </c>
      <c r="F94" s="9">
        <v>11</v>
      </c>
      <c r="G94" s="9">
        <v>1</v>
      </c>
      <c r="H94" s="47">
        <v>45740</v>
      </c>
      <c r="I94" s="11" t="s">
        <v>59</v>
      </c>
    </row>
    <row r="95" spans="1:9" x14ac:dyDescent="0.3">
      <c r="A95" s="8">
        <f>IF(B95&lt;&gt;"",ROWS($B$6:B95),"")</f>
        <v>90</v>
      </c>
      <c r="B95" s="1" t="s">
        <v>1101</v>
      </c>
      <c r="C95" s="1" t="s">
        <v>345</v>
      </c>
      <c r="D95" s="1" t="s">
        <v>31</v>
      </c>
      <c r="E95" s="21">
        <v>57</v>
      </c>
      <c r="F95" s="9">
        <v>11</v>
      </c>
      <c r="G95" s="9">
        <v>2</v>
      </c>
      <c r="H95" s="47">
        <v>45898</v>
      </c>
      <c r="I95" s="11" t="s">
        <v>63</v>
      </c>
    </row>
    <row r="96" spans="1:9" x14ac:dyDescent="0.3">
      <c r="A96" s="8">
        <f>IF(B96&lt;&gt;"",ROWS($B$6:B96),"")</f>
        <v>91</v>
      </c>
      <c r="B96" s="1" t="s">
        <v>893</v>
      </c>
      <c r="C96" s="1" t="s">
        <v>893</v>
      </c>
      <c r="D96" s="1" t="s">
        <v>27</v>
      </c>
      <c r="E96" s="21">
        <v>40</v>
      </c>
      <c r="F96" s="9">
        <v>8</v>
      </c>
      <c r="G96" s="9">
        <v>1</v>
      </c>
      <c r="H96" s="47">
        <v>44071</v>
      </c>
      <c r="I96" s="11" t="s">
        <v>179</v>
      </c>
    </row>
    <row r="97" spans="1:9" x14ac:dyDescent="0.3">
      <c r="A97" s="8">
        <f>IF(B97&lt;&gt;"",ROWS($B$6:B97),"")</f>
        <v>92</v>
      </c>
      <c r="B97" s="1" t="s">
        <v>1087</v>
      </c>
      <c r="C97" s="1" t="s">
        <v>546</v>
      </c>
      <c r="D97" s="1" t="s">
        <v>31</v>
      </c>
      <c r="E97" s="21">
        <v>38.4</v>
      </c>
      <c r="F97" s="9">
        <v>7</v>
      </c>
      <c r="G97" s="9">
        <v>1</v>
      </c>
      <c r="H97" s="47">
        <v>45856</v>
      </c>
      <c r="I97" s="11" t="s">
        <v>282</v>
      </c>
    </row>
    <row r="98" spans="1:9" x14ac:dyDescent="0.3">
      <c r="A98" s="8">
        <f>IF(B98&lt;&gt;"",ROWS($B$6:B98),"")</f>
        <v>93</v>
      </c>
      <c r="B98" s="1" t="s">
        <v>1048</v>
      </c>
      <c r="C98" s="1" t="s">
        <v>250</v>
      </c>
      <c r="D98" s="1" t="s">
        <v>31</v>
      </c>
      <c r="E98" s="21">
        <v>35.6</v>
      </c>
      <c r="F98" s="9">
        <v>4</v>
      </c>
      <c r="G98" s="9">
        <v>1</v>
      </c>
      <c r="H98" s="47">
        <v>45828</v>
      </c>
      <c r="I98" s="11" t="s">
        <v>104</v>
      </c>
    </row>
    <row r="99" spans="1:9" x14ac:dyDescent="0.3">
      <c r="A99" s="8">
        <f>IF(B99&lt;&gt;"",ROWS($B$6:B99),"")</f>
        <v>94</v>
      </c>
      <c r="B99" s="1" t="s">
        <v>1082</v>
      </c>
      <c r="C99" s="1" t="s">
        <v>494</v>
      </c>
      <c r="D99" s="1" t="s">
        <v>372</v>
      </c>
      <c r="E99" s="21">
        <v>33</v>
      </c>
      <c r="F99" s="9">
        <v>11</v>
      </c>
      <c r="G99" s="9">
        <v>1</v>
      </c>
      <c r="H99" s="47">
        <v>45856</v>
      </c>
      <c r="I99" s="11" t="s">
        <v>147</v>
      </c>
    </row>
    <row r="100" spans="1:9" x14ac:dyDescent="0.3">
      <c r="A100" s="8">
        <f>IF(B100&lt;&gt;"",ROWS($B$6:B100),"")</f>
        <v>95</v>
      </c>
      <c r="B100" s="1" t="s">
        <v>1121</v>
      </c>
      <c r="C100" s="1" t="s">
        <v>360</v>
      </c>
      <c r="D100" s="1" t="s">
        <v>31</v>
      </c>
      <c r="E100" s="21">
        <v>32</v>
      </c>
      <c r="F100" s="9">
        <v>4</v>
      </c>
      <c r="G100" s="9">
        <v>1</v>
      </c>
      <c r="H100" s="47">
        <v>45912</v>
      </c>
      <c r="I100" s="11" t="s">
        <v>28</v>
      </c>
    </row>
    <row r="101" spans="1:9" x14ac:dyDescent="0.3">
      <c r="A101" s="8">
        <f>IF(B101&lt;&gt;"",ROWS($B$6:B101),"")</f>
        <v>96</v>
      </c>
      <c r="B101" s="1" t="s">
        <v>1156</v>
      </c>
      <c r="C101" s="1" t="s">
        <v>233</v>
      </c>
      <c r="D101" s="1" t="s">
        <v>234</v>
      </c>
      <c r="E101" s="21">
        <v>32</v>
      </c>
      <c r="F101" s="9">
        <v>4</v>
      </c>
      <c r="G101" s="9">
        <v>1</v>
      </c>
      <c r="H101" s="47">
        <v>45870</v>
      </c>
      <c r="I101" s="11" t="s">
        <v>63</v>
      </c>
    </row>
    <row r="102" spans="1:9" x14ac:dyDescent="0.3">
      <c r="A102" s="8">
        <f>IF(B102&lt;&gt;"",ROWS($B$6:B102),"")</f>
        <v>97</v>
      </c>
      <c r="B102" s="1" t="s">
        <v>896</v>
      </c>
      <c r="C102" s="1" t="s">
        <v>897</v>
      </c>
      <c r="D102" s="1" t="s">
        <v>898</v>
      </c>
      <c r="E102" s="21">
        <v>30.5</v>
      </c>
      <c r="F102" s="9">
        <v>9</v>
      </c>
      <c r="G102" s="9">
        <v>1</v>
      </c>
      <c r="H102" s="47">
        <v>45443</v>
      </c>
      <c r="I102" s="11" t="s">
        <v>179</v>
      </c>
    </row>
    <row r="103" spans="1:9" x14ac:dyDescent="0.3">
      <c r="A103" s="8">
        <f>IF(B103&lt;&gt;"",ROWS($B$6:B103),"")</f>
        <v>98</v>
      </c>
      <c r="B103" s="1" t="s">
        <v>1104</v>
      </c>
      <c r="C103" s="1" t="s">
        <v>412</v>
      </c>
      <c r="D103" s="1" t="s">
        <v>69</v>
      </c>
      <c r="E103" s="21">
        <v>30</v>
      </c>
      <c r="F103" s="9">
        <v>6</v>
      </c>
      <c r="G103" s="9">
        <v>1</v>
      </c>
      <c r="H103" s="47">
        <v>45898</v>
      </c>
      <c r="I103" s="11" t="s">
        <v>147</v>
      </c>
    </row>
    <row r="104" spans="1:9" x14ac:dyDescent="0.3">
      <c r="E104" s="19">
        <f>SUBTOTAL(109,Table3_Spalis[Pajamos])</f>
        <v>1342230.11</v>
      </c>
      <c r="F104" s="12">
        <f>SUBTOTAL(109,Table3_Spalis[Žiūrovų skaičius])</f>
        <v>206363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93"/>
  <sheetViews>
    <sheetView workbookViewId="0">
      <selection activeCell="A6" sqref="A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23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1157</v>
      </c>
      <c r="C6" s="1" t="s">
        <v>68</v>
      </c>
      <c r="D6" s="1" t="s">
        <v>69</v>
      </c>
      <c r="E6" s="21">
        <v>280059.64</v>
      </c>
      <c r="F6" s="9">
        <v>36057</v>
      </c>
      <c r="G6" s="9">
        <v>17</v>
      </c>
      <c r="H6" s="47">
        <v>45975</v>
      </c>
      <c r="I6" s="11" t="s">
        <v>28</v>
      </c>
    </row>
    <row r="7" spans="1:9" x14ac:dyDescent="0.3">
      <c r="A7" s="8">
        <f>IF(B7&lt;&gt;"",ROWS($B$6:B7),"")</f>
        <v>2</v>
      </c>
      <c r="B7" s="1" t="s">
        <v>78</v>
      </c>
      <c r="C7" s="1" t="s">
        <v>78</v>
      </c>
      <c r="D7" s="1" t="s">
        <v>27</v>
      </c>
      <c r="E7" s="21">
        <v>245865.18999999997</v>
      </c>
      <c r="F7" s="9">
        <v>37436</v>
      </c>
      <c r="G7" s="9">
        <v>22</v>
      </c>
      <c r="H7" s="47">
        <v>45961</v>
      </c>
      <c r="I7" s="11" t="s">
        <v>79</v>
      </c>
    </row>
    <row r="8" spans="1:9" x14ac:dyDescent="0.3">
      <c r="A8" s="8">
        <f>IF(B8&lt;&gt;"",ROWS($B$6:B8),"")</f>
        <v>3</v>
      </c>
      <c r="B8" s="1" t="s">
        <v>1158</v>
      </c>
      <c r="C8" s="1" t="s">
        <v>37</v>
      </c>
      <c r="D8" s="1" t="s">
        <v>31</v>
      </c>
      <c r="E8" s="21">
        <v>227082.99</v>
      </c>
      <c r="F8" s="9">
        <v>35566</v>
      </c>
      <c r="G8" s="9">
        <v>34</v>
      </c>
      <c r="H8" s="47">
        <v>45989</v>
      </c>
      <c r="I8" s="11" t="s">
        <v>35</v>
      </c>
    </row>
    <row r="9" spans="1:9" x14ac:dyDescent="0.3">
      <c r="A9" s="8">
        <f>IF(B9&lt;&gt;"",ROWS($B$6:B9),"")</f>
        <v>4</v>
      </c>
      <c r="B9" s="1" t="s">
        <v>1159</v>
      </c>
      <c r="C9" s="1" t="s">
        <v>94</v>
      </c>
      <c r="D9" s="1" t="s">
        <v>31</v>
      </c>
      <c r="E9" s="21">
        <v>133529.82</v>
      </c>
      <c r="F9" s="9">
        <v>17854</v>
      </c>
      <c r="G9" s="9">
        <v>15</v>
      </c>
      <c r="H9" s="47">
        <v>45982</v>
      </c>
      <c r="I9" s="11" t="s">
        <v>28</v>
      </c>
    </row>
    <row r="10" spans="1:9" x14ac:dyDescent="0.3">
      <c r="A10" s="8">
        <f>IF(B10&lt;&gt;"",ROWS($B$6:B10),"")</f>
        <v>5</v>
      </c>
      <c r="B10" s="1" t="s">
        <v>1160</v>
      </c>
      <c r="C10" s="1" t="s">
        <v>152</v>
      </c>
      <c r="D10" s="1" t="s">
        <v>31</v>
      </c>
      <c r="E10" s="21">
        <v>102234.34</v>
      </c>
      <c r="F10" s="9">
        <v>12997</v>
      </c>
      <c r="G10" s="9">
        <v>16</v>
      </c>
      <c r="H10" s="47">
        <v>45968</v>
      </c>
      <c r="I10" s="11" t="s">
        <v>35</v>
      </c>
    </row>
    <row r="11" spans="1:9" x14ac:dyDescent="0.3">
      <c r="A11" s="8">
        <f>IF(B11&lt;&gt;"",ROWS($B$6:B11),"")</f>
        <v>6</v>
      </c>
      <c r="B11" s="1" t="s">
        <v>1161</v>
      </c>
      <c r="C11" s="1" t="s">
        <v>116</v>
      </c>
      <c r="D11" s="1" t="s">
        <v>31</v>
      </c>
      <c r="E11" s="21">
        <v>94369.11</v>
      </c>
      <c r="F11" s="9">
        <v>14298</v>
      </c>
      <c r="G11" s="9">
        <v>32</v>
      </c>
      <c r="H11" s="47">
        <v>45982</v>
      </c>
      <c r="I11" s="11" t="s">
        <v>52</v>
      </c>
    </row>
    <row r="12" spans="1:9" x14ac:dyDescent="0.3">
      <c r="A12" s="8">
        <f>IF(B12&lt;&gt;"",ROWS($B$6:B12),"")</f>
        <v>7</v>
      </c>
      <c r="B12" s="1" t="s">
        <v>1133</v>
      </c>
      <c r="C12" s="1" t="s">
        <v>145</v>
      </c>
      <c r="D12" s="1" t="s">
        <v>146</v>
      </c>
      <c r="E12" s="21">
        <v>80122</v>
      </c>
      <c r="F12" s="9">
        <v>14849</v>
      </c>
      <c r="G12" s="9">
        <v>15</v>
      </c>
      <c r="H12" s="47">
        <v>45954</v>
      </c>
      <c r="I12" s="11" t="s">
        <v>147</v>
      </c>
    </row>
    <row r="13" spans="1:9" x14ac:dyDescent="0.3">
      <c r="A13" s="8">
        <f>IF(B13&lt;&gt;"",ROWS($B$6:B13),"")</f>
        <v>8</v>
      </c>
      <c r="B13" s="1" t="s">
        <v>1162</v>
      </c>
      <c r="C13" s="1" t="s">
        <v>187</v>
      </c>
      <c r="D13" s="1" t="s">
        <v>69</v>
      </c>
      <c r="E13" s="21">
        <v>68023</v>
      </c>
      <c r="F13" s="9">
        <v>12650</v>
      </c>
      <c r="G13" s="9">
        <v>19</v>
      </c>
      <c r="H13" s="47">
        <v>45968</v>
      </c>
      <c r="I13" s="11" t="s">
        <v>147</v>
      </c>
    </row>
    <row r="14" spans="1:9" x14ac:dyDescent="0.3">
      <c r="A14" s="8">
        <f>IF(B14&lt;&gt;"",ROWS($B$6:B14),"")</f>
        <v>9</v>
      </c>
      <c r="B14" s="1" t="s">
        <v>1138</v>
      </c>
      <c r="C14" s="1" t="s">
        <v>181</v>
      </c>
      <c r="D14" s="1" t="s">
        <v>182</v>
      </c>
      <c r="E14" s="21">
        <v>57159.93</v>
      </c>
      <c r="F14" s="9">
        <v>8322</v>
      </c>
      <c r="G14" s="9">
        <v>16</v>
      </c>
      <c r="H14" s="47">
        <v>45961</v>
      </c>
      <c r="I14" s="11" t="s">
        <v>52</v>
      </c>
    </row>
    <row r="15" spans="1:9" x14ac:dyDescent="0.3">
      <c r="A15" s="8">
        <f>IF(B15&lt;&gt;"",ROWS($B$6:B15),"")</f>
        <v>10</v>
      </c>
      <c r="B15" s="1" t="s">
        <v>1139</v>
      </c>
      <c r="C15" s="1" t="s">
        <v>196</v>
      </c>
      <c r="D15" s="1" t="s">
        <v>197</v>
      </c>
      <c r="E15" s="21">
        <v>57093.07</v>
      </c>
      <c r="F15" s="9">
        <v>10844</v>
      </c>
      <c r="G15" s="9">
        <v>18</v>
      </c>
      <c r="H15" s="47">
        <v>45961</v>
      </c>
      <c r="I15" s="11" t="s">
        <v>947</v>
      </c>
    </row>
    <row r="16" spans="1:9" x14ac:dyDescent="0.3">
      <c r="A16" s="8">
        <f>IF(B16&lt;&gt;"",ROWS($B$6:B16),"")</f>
        <v>11</v>
      </c>
      <c r="B16" s="1" t="s">
        <v>1129</v>
      </c>
      <c r="C16" s="1" t="s">
        <v>133</v>
      </c>
      <c r="D16" s="1" t="s">
        <v>134</v>
      </c>
      <c r="E16" s="21">
        <v>51552.02</v>
      </c>
      <c r="F16" s="9">
        <v>7702</v>
      </c>
      <c r="G16" s="9">
        <v>16</v>
      </c>
      <c r="H16" s="47">
        <v>45954</v>
      </c>
      <c r="I16" s="11" t="s">
        <v>135</v>
      </c>
    </row>
    <row r="17" spans="1:9" x14ac:dyDescent="0.3">
      <c r="A17" s="8">
        <f>IF(B17&lt;&gt;"",ROWS($B$6:B17),"")</f>
        <v>12</v>
      </c>
      <c r="B17" s="1" t="s">
        <v>228</v>
      </c>
      <c r="C17" s="1" t="s">
        <v>228</v>
      </c>
      <c r="D17" s="1" t="s">
        <v>27</v>
      </c>
      <c r="E17" s="21">
        <v>43859.469999999994</v>
      </c>
      <c r="F17" s="9">
        <v>6419</v>
      </c>
      <c r="G17" s="9">
        <v>18</v>
      </c>
      <c r="H17" s="47">
        <v>45975</v>
      </c>
      <c r="I17" s="11" t="s">
        <v>205</v>
      </c>
    </row>
    <row r="18" spans="1:9" x14ac:dyDescent="0.3">
      <c r="A18" s="8">
        <f>IF(B18&lt;&gt;"",ROWS($B$6:B18),"")</f>
        <v>13</v>
      </c>
      <c r="B18" s="1" t="s">
        <v>1116</v>
      </c>
      <c r="C18" s="1" t="s">
        <v>73</v>
      </c>
      <c r="D18" s="1" t="s">
        <v>31</v>
      </c>
      <c r="E18" s="21">
        <v>42777.14</v>
      </c>
      <c r="F18" s="9">
        <v>6052</v>
      </c>
      <c r="G18" s="9">
        <v>10</v>
      </c>
      <c r="H18" s="47">
        <v>45926</v>
      </c>
      <c r="I18" s="11" t="s">
        <v>32</v>
      </c>
    </row>
    <row r="19" spans="1:9" x14ac:dyDescent="0.3">
      <c r="A19" s="8">
        <f>IF(B19&lt;&gt;"",ROWS($B$6:B19),"")</f>
        <v>14</v>
      </c>
      <c r="B19" s="1" t="s">
        <v>1127</v>
      </c>
      <c r="C19" s="1" t="s">
        <v>118</v>
      </c>
      <c r="D19" s="1" t="s">
        <v>119</v>
      </c>
      <c r="E19" s="21">
        <v>38390.36</v>
      </c>
      <c r="F19" s="9">
        <v>6940</v>
      </c>
      <c r="G19" s="9">
        <v>13</v>
      </c>
      <c r="H19" s="47">
        <v>45940</v>
      </c>
      <c r="I19" s="11" t="s">
        <v>28</v>
      </c>
    </row>
    <row r="20" spans="1:9" x14ac:dyDescent="0.3">
      <c r="A20" s="8">
        <f>IF(B20&lt;&gt;"",ROWS($B$6:B20),"")</f>
        <v>15</v>
      </c>
      <c r="B20" s="1" t="s">
        <v>1131</v>
      </c>
      <c r="C20" s="1" t="s">
        <v>165</v>
      </c>
      <c r="D20" s="1" t="s">
        <v>166</v>
      </c>
      <c r="E20" s="21">
        <v>38305.769999999997</v>
      </c>
      <c r="F20" s="9">
        <v>7131</v>
      </c>
      <c r="G20" s="9">
        <v>18</v>
      </c>
      <c r="H20" s="47">
        <v>45947</v>
      </c>
      <c r="I20" s="11" t="s">
        <v>28</v>
      </c>
    </row>
    <row r="21" spans="1:9" x14ac:dyDescent="0.3">
      <c r="A21" s="8">
        <f>IF(B21&lt;&gt;"",ROWS($B$6:B21),"")</f>
        <v>16</v>
      </c>
      <c r="B21" s="1" t="s">
        <v>1115</v>
      </c>
      <c r="C21" s="1" t="s">
        <v>102</v>
      </c>
      <c r="D21" s="1" t="s">
        <v>103</v>
      </c>
      <c r="E21" s="21">
        <v>37904.660000000003</v>
      </c>
      <c r="F21" s="9">
        <v>6834</v>
      </c>
      <c r="G21" s="9">
        <v>7</v>
      </c>
      <c r="H21" s="47">
        <v>45905</v>
      </c>
      <c r="I21" s="11" t="s">
        <v>104</v>
      </c>
    </row>
    <row r="22" spans="1:9" x14ac:dyDescent="0.3">
      <c r="A22" s="8">
        <f>IF(B22&lt;&gt;"",ROWS($B$6:B22),"")</f>
        <v>17</v>
      </c>
      <c r="B22" s="1" t="s">
        <v>1134</v>
      </c>
      <c r="C22" s="1" t="s">
        <v>202</v>
      </c>
      <c r="D22" s="1" t="s">
        <v>203</v>
      </c>
      <c r="E22" s="21">
        <v>37626.93</v>
      </c>
      <c r="F22" s="9">
        <v>5375</v>
      </c>
      <c r="G22" s="9">
        <v>13</v>
      </c>
      <c r="H22" s="47">
        <v>45961</v>
      </c>
      <c r="I22" s="11" t="s">
        <v>63</v>
      </c>
    </row>
    <row r="23" spans="1:9" x14ac:dyDescent="0.3">
      <c r="A23" s="8">
        <f>IF(B23&lt;&gt;"",ROWS($B$6:B23),"")</f>
        <v>18</v>
      </c>
      <c r="B23" s="1" t="s">
        <v>1163</v>
      </c>
      <c r="C23" s="1" t="s">
        <v>260</v>
      </c>
      <c r="D23" s="1" t="s">
        <v>185</v>
      </c>
      <c r="E23" s="21">
        <v>35130.47</v>
      </c>
      <c r="F23" s="9">
        <v>5076</v>
      </c>
      <c r="G23" s="9">
        <v>16</v>
      </c>
      <c r="H23" s="47">
        <v>45975</v>
      </c>
      <c r="I23" s="11" t="s">
        <v>47</v>
      </c>
    </row>
    <row r="24" spans="1:9" x14ac:dyDescent="0.3">
      <c r="A24" s="8">
        <f>IF(B24&lt;&gt;"",ROWS($B$6:B24),"")</f>
        <v>19</v>
      </c>
      <c r="B24" s="1" t="s">
        <v>1164</v>
      </c>
      <c r="C24" s="1" t="s">
        <v>149</v>
      </c>
      <c r="D24" s="1" t="s">
        <v>150</v>
      </c>
      <c r="E24" s="21">
        <v>32057</v>
      </c>
      <c r="F24" s="9">
        <v>4539</v>
      </c>
      <c r="G24" s="9">
        <v>20</v>
      </c>
      <c r="H24" s="47">
        <v>45989</v>
      </c>
      <c r="I24" s="11" t="s">
        <v>147</v>
      </c>
    </row>
    <row r="25" spans="1:9" x14ac:dyDescent="0.3">
      <c r="A25" s="8">
        <f>IF(B25&lt;&gt;"",ROWS($B$6:B25),"")</f>
        <v>20</v>
      </c>
      <c r="B25" s="1" t="s">
        <v>190</v>
      </c>
      <c r="C25" s="1" t="s">
        <v>190</v>
      </c>
      <c r="D25" s="1" t="s">
        <v>191</v>
      </c>
      <c r="E25" s="21">
        <v>31355.45</v>
      </c>
      <c r="F25" s="9">
        <v>5033</v>
      </c>
      <c r="G25" s="9">
        <v>17</v>
      </c>
      <c r="H25" s="47">
        <v>45954</v>
      </c>
      <c r="I25" s="11" t="s">
        <v>59</v>
      </c>
    </row>
    <row r="26" spans="1:9" x14ac:dyDescent="0.3">
      <c r="A26" s="8">
        <f>IF(B26&lt;&gt;"",ROWS($B$6:B26),"")</f>
        <v>21</v>
      </c>
      <c r="B26" s="1" t="s">
        <v>1165</v>
      </c>
      <c r="C26" s="1" t="s">
        <v>288</v>
      </c>
      <c r="D26" s="1" t="s">
        <v>119</v>
      </c>
      <c r="E26" s="21">
        <v>27824.6</v>
      </c>
      <c r="F26" s="9">
        <v>4884</v>
      </c>
      <c r="G26" s="9">
        <v>20</v>
      </c>
      <c r="H26" s="47">
        <v>45975</v>
      </c>
      <c r="I26" s="11" t="s">
        <v>28</v>
      </c>
    </row>
    <row r="27" spans="1:9" x14ac:dyDescent="0.3">
      <c r="A27" s="8">
        <f>IF(B27&lt;&gt;"",ROWS($B$6:B27),"")</f>
        <v>22</v>
      </c>
      <c r="B27" s="1" t="s">
        <v>1126</v>
      </c>
      <c r="C27" s="1" t="s">
        <v>121</v>
      </c>
      <c r="D27" s="1" t="s">
        <v>31</v>
      </c>
      <c r="E27" s="21">
        <v>27134.560000000001</v>
      </c>
      <c r="F27" s="9">
        <v>4115</v>
      </c>
      <c r="G27" s="9">
        <v>11</v>
      </c>
      <c r="H27" s="47">
        <v>45947</v>
      </c>
      <c r="I27" s="11" t="s">
        <v>52</v>
      </c>
    </row>
    <row r="28" spans="1:9" x14ac:dyDescent="0.3">
      <c r="A28" s="8">
        <f>IF(B28&lt;&gt;"",ROWS($B$6:B28),"")</f>
        <v>23</v>
      </c>
      <c r="B28" s="1" t="s">
        <v>245</v>
      </c>
      <c r="C28" s="1" t="s">
        <v>245</v>
      </c>
      <c r="D28" s="1" t="s">
        <v>27</v>
      </c>
      <c r="E28" s="21">
        <v>23642.5</v>
      </c>
      <c r="F28" s="9">
        <v>3581</v>
      </c>
      <c r="G28" s="9">
        <v>14</v>
      </c>
      <c r="H28" s="47">
        <v>45989</v>
      </c>
      <c r="I28" s="11" t="s">
        <v>246</v>
      </c>
    </row>
    <row r="29" spans="1:9" x14ac:dyDescent="0.3">
      <c r="A29" s="8">
        <f>IF(B29&lt;&gt;"",ROWS($B$6:B29),"")</f>
        <v>24</v>
      </c>
      <c r="B29" s="1" t="s">
        <v>1132</v>
      </c>
      <c r="C29" s="1" t="s">
        <v>215</v>
      </c>
      <c r="D29" s="1" t="s">
        <v>31</v>
      </c>
      <c r="E29" s="21">
        <v>20838.919999999998</v>
      </c>
      <c r="F29" s="9">
        <v>3002</v>
      </c>
      <c r="G29" s="9">
        <v>14</v>
      </c>
      <c r="H29" s="47">
        <v>45954</v>
      </c>
      <c r="I29" s="11" t="s">
        <v>947</v>
      </c>
    </row>
    <row r="30" spans="1:9" x14ac:dyDescent="0.3">
      <c r="A30" s="8">
        <f>IF(B30&lt;&gt;"",ROWS($B$6:B30),"")</f>
        <v>25</v>
      </c>
      <c r="B30" s="1" t="s">
        <v>1166</v>
      </c>
      <c r="C30" s="1" t="s">
        <v>352</v>
      </c>
      <c r="D30" s="1" t="s">
        <v>31</v>
      </c>
      <c r="E30" s="21">
        <v>16282.86</v>
      </c>
      <c r="F30" s="9">
        <v>2297</v>
      </c>
      <c r="G30" s="9">
        <v>15</v>
      </c>
      <c r="H30" s="47">
        <v>45968</v>
      </c>
      <c r="I30" s="11" t="s">
        <v>135</v>
      </c>
    </row>
    <row r="31" spans="1:9" x14ac:dyDescent="0.3">
      <c r="A31" s="8">
        <f>IF(B31&lt;&gt;"",ROWS($B$6:B31),"")</f>
        <v>26</v>
      </c>
      <c r="B31" s="1" t="s">
        <v>1148</v>
      </c>
      <c r="C31" s="1" t="s">
        <v>362</v>
      </c>
      <c r="D31" s="1" t="s">
        <v>203</v>
      </c>
      <c r="E31" s="21">
        <v>13783.28</v>
      </c>
      <c r="F31" s="9">
        <v>2239</v>
      </c>
      <c r="G31" s="9">
        <v>17</v>
      </c>
      <c r="H31" s="47">
        <v>45961</v>
      </c>
      <c r="I31" s="11" t="s">
        <v>282</v>
      </c>
    </row>
    <row r="32" spans="1:9" x14ac:dyDescent="0.3">
      <c r="A32" s="8">
        <f>IF(B32&lt;&gt;"",ROWS($B$6:B32),"")</f>
        <v>27</v>
      </c>
      <c r="B32" s="1" t="s">
        <v>1167</v>
      </c>
      <c r="C32" s="1" t="s">
        <v>416</v>
      </c>
      <c r="D32" s="1" t="s">
        <v>84</v>
      </c>
      <c r="E32" s="21">
        <v>10407.379999999999</v>
      </c>
      <c r="F32" s="9">
        <v>1453</v>
      </c>
      <c r="G32" s="9">
        <v>12</v>
      </c>
      <c r="H32" s="47">
        <v>45975</v>
      </c>
      <c r="I32" s="11" t="s">
        <v>28</v>
      </c>
    </row>
    <row r="33" spans="1:9" x14ac:dyDescent="0.3">
      <c r="A33" s="8">
        <f>IF(B33&lt;&gt;"",ROWS($B$6:B33),"")</f>
        <v>28</v>
      </c>
      <c r="B33" s="1" t="s">
        <v>1078</v>
      </c>
      <c r="C33" s="1" t="s">
        <v>51</v>
      </c>
      <c r="D33" s="1" t="s">
        <v>31</v>
      </c>
      <c r="E33" s="21">
        <v>7808.17</v>
      </c>
      <c r="F33" s="9">
        <v>1575</v>
      </c>
      <c r="G33" s="9">
        <v>6</v>
      </c>
      <c r="H33" s="47">
        <v>45870</v>
      </c>
      <c r="I33" s="11" t="s">
        <v>52</v>
      </c>
    </row>
    <row r="34" spans="1:9" x14ac:dyDescent="0.3">
      <c r="A34" s="8">
        <f>IF(B34&lt;&gt;"",ROWS($B$6:B34),"")</f>
        <v>29</v>
      </c>
      <c r="B34" s="1" t="s">
        <v>456</v>
      </c>
      <c r="C34" s="1" t="s">
        <v>457</v>
      </c>
      <c r="D34" s="1" t="s">
        <v>31</v>
      </c>
      <c r="E34" s="21">
        <v>7369.6</v>
      </c>
      <c r="F34" s="9">
        <v>1129</v>
      </c>
      <c r="G34" s="9">
        <v>12</v>
      </c>
      <c r="H34" s="47">
        <v>45968</v>
      </c>
      <c r="I34" s="11" t="s">
        <v>28</v>
      </c>
    </row>
    <row r="35" spans="1:9" x14ac:dyDescent="0.3">
      <c r="A35" s="8">
        <f>IF(B35&lt;&gt;"",ROWS($B$6:B35),"")</f>
        <v>30</v>
      </c>
      <c r="B35" s="1" t="s">
        <v>1168</v>
      </c>
      <c r="C35" s="1" t="s">
        <v>455</v>
      </c>
      <c r="D35" s="1" t="s">
        <v>31</v>
      </c>
      <c r="E35" s="21">
        <v>6993.4</v>
      </c>
      <c r="F35" s="9">
        <v>1090</v>
      </c>
      <c r="G35" s="9">
        <v>16</v>
      </c>
      <c r="H35" s="47">
        <v>45968</v>
      </c>
      <c r="I35" s="11" t="s">
        <v>104</v>
      </c>
    </row>
    <row r="36" spans="1:9" x14ac:dyDescent="0.3">
      <c r="A36" s="8">
        <f>IF(B36&lt;&gt;"",ROWS($B$6:B36),"")</f>
        <v>31</v>
      </c>
      <c r="B36" s="1" t="s">
        <v>1137</v>
      </c>
      <c r="C36" s="1" t="s">
        <v>328</v>
      </c>
      <c r="D36" s="1" t="s">
        <v>329</v>
      </c>
      <c r="E36" s="21">
        <v>5603.59</v>
      </c>
      <c r="F36" s="9">
        <v>829</v>
      </c>
      <c r="G36" s="9">
        <v>8</v>
      </c>
      <c r="H36" s="47">
        <v>45954</v>
      </c>
      <c r="I36" s="11" t="s">
        <v>104</v>
      </c>
    </row>
    <row r="37" spans="1:9" x14ac:dyDescent="0.3">
      <c r="A37" s="8">
        <f>IF(B37&lt;&gt;"",ROWS($B$6:B37),"")</f>
        <v>32</v>
      </c>
      <c r="B37" s="1" t="s">
        <v>1128</v>
      </c>
      <c r="C37" s="1" t="s">
        <v>163</v>
      </c>
      <c r="D37" s="1" t="s">
        <v>31</v>
      </c>
      <c r="E37" s="21">
        <v>5277.65</v>
      </c>
      <c r="F37" s="9">
        <v>808</v>
      </c>
      <c r="G37" s="9">
        <v>7</v>
      </c>
      <c r="H37" s="47">
        <v>45940</v>
      </c>
      <c r="I37" s="11" t="s">
        <v>35</v>
      </c>
    </row>
    <row r="38" spans="1:9" x14ac:dyDescent="0.3">
      <c r="A38" s="8">
        <f>IF(B38&lt;&gt;"",ROWS($B$6:B38),"")</f>
        <v>33</v>
      </c>
      <c r="B38" s="1" t="s">
        <v>1124</v>
      </c>
      <c r="C38" s="1" t="s">
        <v>281</v>
      </c>
      <c r="D38" s="1" t="s">
        <v>140</v>
      </c>
      <c r="E38" s="21">
        <v>4086.8</v>
      </c>
      <c r="F38" s="9">
        <v>758</v>
      </c>
      <c r="G38" s="9">
        <v>3</v>
      </c>
      <c r="H38" s="47">
        <v>45919</v>
      </c>
      <c r="I38" s="11" t="s">
        <v>282</v>
      </c>
    </row>
    <row r="39" spans="1:9" x14ac:dyDescent="0.3">
      <c r="A39" s="8">
        <f>IF(B39&lt;&gt;"",ROWS($B$6:B39),"")</f>
        <v>34</v>
      </c>
      <c r="B39" s="1" t="s">
        <v>1169</v>
      </c>
      <c r="C39" s="1" t="s">
        <v>470</v>
      </c>
      <c r="D39" s="1" t="s">
        <v>203</v>
      </c>
      <c r="E39" s="21">
        <v>3910.55</v>
      </c>
      <c r="F39" s="9">
        <v>610</v>
      </c>
      <c r="G39" s="9">
        <v>16</v>
      </c>
      <c r="H39" s="47">
        <v>45989</v>
      </c>
      <c r="I39" s="11" t="s">
        <v>104</v>
      </c>
    </row>
    <row r="40" spans="1:9" x14ac:dyDescent="0.3">
      <c r="A40" s="8">
        <f>IF(B40&lt;&gt;"",ROWS($B$6:B40),"")</f>
        <v>35</v>
      </c>
      <c r="B40" s="1" t="s">
        <v>1019</v>
      </c>
      <c r="C40" s="1" t="s">
        <v>333</v>
      </c>
      <c r="D40" s="1" t="s">
        <v>334</v>
      </c>
      <c r="E40" s="21">
        <v>3825</v>
      </c>
      <c r="F40" s="9">
        <v>881</v>
      </c>
      <c r="G40" s="9">
        <v>1</v>
      </c>
      <c r="H40" s="47">
        <v>45758</v>
      </c>
      <c r="I40" s="11" t="s">
        <v>147</v>
      </c>
    </row>
    <row r="41" spans="1:9" x14ac:dyDescent="0.3">
      <c r="A41" s="8">
        <f>IF(B41&lt;&gt;"",ROWS($B$6:B41),"")</f>
        <v>36</v>
      </c>
      <c r="B41" s="1" t="s">
        <v>1141</v>
      </c>
      <c r="C41" s="1" t="s">
        <v>422</v>
      </c>
      <c r="D41" s="1" t="s">
        <v>423</v>
      </c>
      <c r="E41" s="21">
        <v>3680.2</v>
      </c>
      <c r="F41" s="9">
        <v>654</v>
      </c>
      <c r="G41" s="9">
        <v>3</v>
      </c>
      <c r="H41" s="47">
        <v>45954</v>
      </c>
      <c r="I41" s="11" t="s">
        <v>141</v>
      </c>
    </row>
    <row r="42" spans="1:9" x14ac:dyDescent="0.3">
      <c r="A42" s="8">
        <f>IF(B42&lt;&gt;"",ROWS($B$6:B42),"")</f>
        <v>37</v>
      </c>
      <c r="B42" s="1" t="s">
        <v>611</v>
      </c>
      <c r="C42" s="1" t="s">
        <v>611</v>
      </c>
      <c r="D42" s="1" t="s">
        <v>27</v>
      </c>
      <c r="E42" s="21">
        <v>2564.15</v>
      </c>
      <c r="F42" s="9">
        <v>385</v>
      </c>
      <c r="G42" s="9">
        <v>6</v>
      </c>
      <c r="H42" s="47">
        <v>45989</v>
      </c>
      <c r="I42" s="11" t="s">
        <v>485</v>
      </c>
    </row>
    <row r="43" spans="1:9" x14ac:dyDescent="0.3">
      <c r="A43" s="8">
        <f>IF(B43&lt;&gt;"",ROWS($B$6:B43),"")</f>
        <v>38</v>
      </c>
      <c r="B43" s="1" t="s">
        <v>1119</v>
      </c>
      <c r="C43" s="1" t="s">
        <v>189</v>
      </c>
      <c r="D43" s="1" t="s">
        <v>84</v>
      </c>
      <c r="E43" s="21">
        <v>2338.69</v>
      </c>
      <c r="F43" s="9">
        <v>447</v>
      </c>
      <c r="G43" s="9">
        <v>6</v>
      </c>
      <c r="H43" s="47">
        <v>45926</v>
      </c>
      <c r="I43" s="11" t="s">
        <v>52</v>
      </c>
    </row>
    <row r="44" spans="1:9" x14ac:dyDescent="0.3">
      <c r="A44" s="8">
        <f>IF(B44&lt;&gt;"",ROWS($B$6:B44),"")</f>
        <v>39</v>
      </c>
      <c r="B44" s="1" t="s">
        <v>551</v>
      </c>
      <c r="C44" s="1" t="s">
        <v>551</v>
      </c>
      <c r="D44" s="1" t="s">
        <v>27</v>
      </c>
      <c r="E44" s="21">
        <v>2274</v>
      </c>
      <c r="F44" s="9">
        <v>376</v>
      </c>
      <c r="G44" s="9">
        <v>5</v>
      </c>
      <c r="H44" s="47">
        <v>45989</v>
      </c>
      <c r="I44" s="11" t="s">
        <v>492</v>
      </c>
    </row>
    <row r="45" spans="1:9" x14ac:dyDescent="0.3">
      <c r="A45" s="8">
        <f>IF(B45&lt;&gt;"",ROWS($B$6:B45),"")</f>
        <v>40</v>
      </c>
      <c r="B45" s="1" t="s">
        <v>1130</v>
      </c>
      <c r="C45" s="1" t="s">
        <v>219</v>
      </c>
      <c r="D45" s="1" t="s">
        <v>31</v>
      </c>
      <c r="E45" s="21">
        <v>2228.2800000000002</v>
      </c>
      <c r="F45" s="9">
        <v>349</v>
      </c>
      <c r="G45" s="9">
        <v>5</v>
      </c>
      <c r="H45" s="47">
        <v>45940</v>
      </c>
      <c r="I45" s="11" t="s">
        <v>28</v>
      </c>
    </row>
    <row r="46" spans="1:9" x14ac:dyDescent="0.3">
      <c r="A46" s="8">
        <f>IF(B46&lt;&gt;"",ROWS($B$6:B46),"")</f>
        <v>41</v>
      </c>
      <c r="B46" s="1" t="s">
        <v>1151</v>
      </c>
      <c r="C46" s="1" t="s">
        <v>565</v>
      </c>
      <c r="D46" s="1" t="s">
        <v>140</v>
      </c>
      <c r="E46" s="21">
        <v>2040.98</v>
      </c>
      <c r="F46" s="9">
        <v>475</v>
      </c>
      <c r="G46" s="9">
        <v>5</v>
      </c>
      <c r="H46" s="47">
        <v>45954</v>
      </c>
      <c r="I46" s="11" t="s">
        <v>300</v>
      </c>
    </row>
    <row r="47" spans="1:9" x14ac:dyDescent="0.3">
      <c r="A47" s="8">
        <f>IF(B47&lt;&gt;"",ROWS($B$6:B47),"")</f>
        <v>42</v>
      </c>
      <c r="B47" s="1" t="s">
        <v>1170</v>
      </c>
      <c r="C47" s="1" t="s">
        <v>659</v>
      </c>
      <c r="D47" s="1" t="s">
        <v>660</v>
      </c>
      <c r="E47" s="21">
        <v>1927.21</v>
      </c>
      <c r="F47" s="9">
        <v>340</v>
      </c>
      <c r="G47" s="9">
        <v>2</v>
      </c>
      <c r="H47" s="47">
        <v>45960</v>
      </c>
      <c r="I47" s="11" t="s">
        <v>300</v>
      </c>
    </row>
    <row r="48" spans="1:9" x14ac:dyDescent="0.3">
      <c r="A48" s="8">
        <f>IF(B48&lt;&gt;"",ROWS($B$6:B48),"")</f>
        <v>43</v>
      </c>
      <c r="B48" s="1" t="s">
        <v>1147</v>
      </c>
      <c r="C48" s="1" t="s">
        <v>500</v>
      </c>
      <c r="D48" s="1" t="s">
        <v>140</v>
      </c>
      <c r="E48" s="21">
        <v>1916.1999999999998</v>
      </c>
      <c r="F48" s="9">
        <v>373</v>
      </c>
      <c r="G48" s="9">
        <v>3</v>
      </c>
      <c r="H48" s="47">
        <v>45940</v>
      </c>
      <c r="I48" s="11" t="s">
        <v>300</v>
      </c>
    </row>
    <row r="49" spans="1:9" x14ac:dyDescent="0.3">
      <c r="A49" s="8">
        <f>IF(B49&lt;&gt;"",ROWS($B$6:B49),"")</f>
        <v>44</v>
      </c>
      <c r="B49" s="1" t="s">
        <v>1140</v>
      </c>
      <c r="C49" s="1" t="s">
        <v>443</v>
      </c>
      <c r="D49" s="1" t="s">
        <v>31</v>
      </c>
      <c r="E49" s="21">
        <v>1729.36</v>
      </c>
      <c r="F49" s="9">
        <v>262</v>
      </c>
      <c r="G49" s="9">
        <v>6</v>
      </c>
      <c r="H49" s="47">
        <v>45954</v>
      </c>
      <c r="I49" s="11" t="s">
        <v>35</v>
      </c>
    </row>
    <row r="50" spans="1:9" x14ac:dyDescent="0.3">
      <c r="A50" s="8">
        <f>IF(B50&lt;&gt;"",ROWS($B$6:B50),"")</f>
        <v>45</v>
      </c>
      <c r="B50" s="1" t="s">
        <v>1146</v>
      </c>
      <c r="C50" s="1" t="s">
        <v>483</v>
      </c>
      <c r="D50" s="1" t="s">
        <v>484</v>
      </c>
      <c r="E50" s="21">
        <v>1697.6499999999996</v>
      </c>
      <c r="F50" s="9">
        <v>322</v>
      </c>
      <c r="G50" s="9">
        <v>3</v>
      </c>
      <c r="H50" s="47">
        <v>45947</v>
      </c>
      <c r="I50" s="11" t="s">
        <v>485</v>
      </c>
    </row>
    <row r="51" spans="1:9" x14ac:dyDescent="0.3">
      <c r="A51" s="8">
        <f>IF(B51&lt;&gt;"",ROWS($B$6:B51),"")</f>
        <v>46</v>
      </c>
      <c r="B51" s="1" t="s">
        <v>1171</v>
      </c>
      <c r="C51" s="1" t="s">
        <v>651</v>
      </c>
      <c r="D51" s="1" t="s">
        <v>652</v>
      </c>
      <c r="E51" s="21">
        <v>1543.4199999999998</v>
      </c>
      <c r="F51" s="9">
        <v>214</v>
      </c>
      <c r="G51" s="9">
        <v>4</v>
      </c>
      <c r="H51" s="47">
        <v>45989</v>
      </c>
      <c r="I51" s="11" t="s">
        <v>282</v>
      </c>
    </row>
    <row r="52" spans="1:9" x14ac:dyDescent="0.3">
      <c r="A52" s="8">
        <f>IF(B52&lt;&gt;"",ROWS($B$6:B52),"")</f>
        <v>47</v>
      </c>
      <c r="B52" s="1" t="s">
        <v>429</v>
      </c>
      <c r="C52" s="1" t="s">
        <v>430</v>
      </c>
      <c r="D52" s="1" t="s">
        <v>69</v>
      </c>
      <c r="E52" s="21">
        <v>1438</v>
      </c>
      <c r="F52" s="9">
        <v>367</v>
      </c>
      <c r="G52" s="9">
        <v>1</v>
      </c>
      <c r="H52" s="47">
        <v>45592</v>
      </c>
      <c r="I52" s="11" t="s">
        <v>431</v>
      </c>
    </row>
    <row r="53" spans="1:9" x14ac:dyDescent="0.3">
      <c r="A53" s="8">
        <f>IF(B53&lt;&gt;"",ROWS($B$6:B53),"")</f>
        <v>48</v>
      </c>
      <c r="B53" s="1" t="s">
        <v>268</v>
      </c>
      <c r="C53" s="1" t="s">
        <v>268</v>
      </c>
      <c r="D53" s="1" t="s">
        <v>269</v>
      </c>
      <c r="E53" s="21">
        <v>1051.43</v>
      </c>
      <c r="F53" s="9">
        <v>130</v>
      </c>
      <c r="G53" s="9">
        <v>2</v>
      </c>
      <c r="H53" s="47">
        <v>45926</v>
      </c>
      <c r="I53" s="11" t="s">
        <v>59</v>
      </c>
    </row>
    <row r="54" spans="1:9" x14ac:dyDescent="0.3">
      <c r="A54" s="8">
        <f>IF(B54&lt;&gt;"",ROWS($B$6:B54),"")</f>
        <v>49</v>
      </c>
      <c r="B54" s="1" t="s">
        <v>381</v>
      </c>
      <c r="C54" s="1" t="s">
        <v>382</v>
      </c>
      <c r="D54" s="1" t="s">
        <v>383</v>
      </c>
      <c r="E54" s="21">
        <v>1043</v>
      </c>
      <c r="F54" s="9">
        <v>271</v>
      </c>
      <c r="G54" s="9">
        <v>1</v>
      </c>
      <c r="H54" s="47">
        <v>45688</v>
      </c>
      <c r="I54" s="11" t="s">
        <v>282</v>
      </c>
    </row>
    <row r="55" spans="1:9" x14ac:dyDescent="0.3">
      <c r="A55" s="8">
        <f>IF(B55&lt;&gt;"",ROWS($B$6:B55),"")</f>
        <v>50</v>
      </c>
      <c r="B55" s="1" t="s">
        <v>178</v>
      </c>
      <c r="C55" s="1" t="s">
        <v>178</v>
      </c>
      <c r="D55" s="1" t="s">
        <v>27</v>
      </c>
      <c r="E55" s="21">
        <v>792</v>
      </c>
      <c r="F55" s="9">
        <v>115</v>
      </c>
      <c r="G55" s="9">
        <v>1</v>
      </c>
      <c r="H55" s="47">
        <v>45919</v>
      </c>
      <c r="I55" s="11" t="s">
        <v>179</v>
      </c>
    </row>
    <row r="56" spans="1:9" x14ac:dyDescent="0.3">
      <c r="A56" s="8">
        <f>IF(B56&lt;&gt;"",ROWS($B$6:B56),"")</f>
        <v>51</v>
      </c>
      <c r="B56" s="1" t="s">
        <v>167</v>
      </c>
      <c r="C56" s="1" t="s">
        <v>168</v>
      </c>
      <c r="D56" s="1" t="s">
        <v>31</v>
      </c>
      <c r="E56" s="21">
        <v>696.9</v>
      </c>
      <c r="F56" s="9">
        <v>89</v>
      </c>
      <c r="G56" s="9">
        <v>2</v>
      </c>
      <c r="H56" s="47">
        <v>45933</v>
      </c>
      <c r="I56" s="11" t="s">
        <v>28</v>
      </c>
    </row>
    <row r="57" spans="1:9" x14ac:dyDescent="0.3">
      <c r="A57" s="8">
        <f>IF(B57&lt;&gt;"",ROWS($B$6:B57),"")</f>
        <v>52</v>
      </c>
      <c r="B57" s="1" t="s">
        <v>1145</v>
      </c>
      <c r="C57" s="1" t="s">
        <v>516</v>
      </c>
      <c r="D57" s="1" t="s">
        <v>31</v>
      </c>
      <c r="E57" s="21">
        <v>681.6</v>
      </c>
      <c r="F57" s="9">
        <v>87</v>
      </c>
      <c r="G57" s="9">
        <v>3</v>
      </c>
      <c r="H57" s="47">
        <v>45940</v>
      </c>
      <c r="I57" s="11" t="s">
        <v>104</v>
      </c>
    </row>
    <row r="58" spans="1:9" x14ac:dyDescent="0.3">
      <c r="A58" s="8">
        <f>IF(B58&lt;&gt;"",ROWS($B$6:B58),"")</f>
        <v>53</v>
      </c>
      <c r="B58" s="1" t="s">
        <v>647</v>
      </c>
      <c r="C58" s="1" t="s">
        <v>648</v>
      </c>
      <c r="D58" s="1" t="s">
        <v>649</v>
      </c>
      <c r="E58" s="21">
        <v>652</v>
      </c>
      <c r="F58" s="9">
        <v>149</v>
      </c>
      <c r="G58" s="9">
        <v>1</v>
      </c>
      <c r="H58" s="47">
        <v>45931</v>
      </c>
      <c r="I58" s="11" t="s">
        <v>431</v>
      </c>
    </row>
    <row r="59" spans="1:9" x14ac:dyDescent="0.3">
      <c r="A59" s="8">
        <f>IF(B59&lt;&gt;"",ROWS($B$6:B59),"")</f>
        <v>54</v>
      </c>
      <c r="B59" s="1" t="s">
        <v>26</v>
      </c>
      <c r="C59" s="1" t="s">
        <v>26</v>
      </c>
      <c r="D59" s="1" t="s">
        <v>27</v>
      </c>
      <c r="E59" s="21">
        <v>647.64999999981376</v>
      </c>
      <c r="F59" s="9">
        <v>128</v>
      </c>
      <c r="G59" s="9">
        <v>3</v>
      </c>
      <c r="H59" s="47">
        <v>45681</v>
      </c>
      <c r="I59" s="11" t="s">
        <v>28</v>
      </c>
    </row>
    <row r="60" spans="1:9" x14ac:dyDescent="0.3">
      <c r="A60" s="8">
        <f>IF(B60&lt;&gt;"",ROWS($B$6:B60),"")</f>
        <v>55</v>
      </c>
      <c r="B60" s="1" t="s">
        <v>683</v>
      </c>
      <c r="C60" s="1" t="s">
        <v>684</v>
      </c>
      <c r="D60" s="1" t="s">
        <v>685</v>
      </c>
      <c r="E60" s="21">
        <v>560</v>
      </c>
      <c r="F60" s="9">
        <v>141</v>
      </c>
      <c r="G60" s="9">
        <v>1</v>
      </c>
      <c r="H60" s="47">
        <v>45955</v>
      </c>
      <c r="I60" s="11" t="s">
        <v>431</v>
      </c>
    </row>
    <row r="61" spans="1:9" x14ac:dyDescent="0.3">
      <c r="A61" s="8">
        <f>IF(B61&lt;&gt;"",ROWS($B$6:B61),"")</f>
        <v>56</v>
      </c>
      <c r="B61" s="1" t="s">
        <v>1122</v>
      </c>
      <c r="C61" s="1" t="s">
        <v>311</v>
      </c>
      <c r="D61" s="1" t="s">
        <v>119</v>
      </c>
      <c r="E61" s="21">
        <v>546</v>
      </c>
      <c r="F61" s="9">
        <v>94</v>
      </c>
      <c r="G61" s="9">
        <v>1</v>
      </c>
      <c r="H61" s="47">
        <v>45919</v>
      </c>
      <c r="I61" s="11" t="s">
        <v>147</v>
      </c>
    </row>
    <row r="62" spans="1:9" x14ac:dyDescent="0.3">
      <c r="A62" s="8">
        <f>IF(B62&lt;&gt;"",ROWS($B$6:B62),"")</f>
        <v>57</v>
      </c>
      <c r="B62" s="1" t="s">
        <v>1042</v>
      </c>
      <c r="C62" s="1" t="s">
        <v>737</v>
      </c>
      <c r="D62" s="1" t="s">
        <v>738</v>
      </c>
      <c r="E62" s="21">
        <v>408</v>
      </c>
      <c r="F62" s="9">
        <v>102</v>
      </c>
      <c r="G62" s="9">
        <v>1</v>
      </c>
      <c r="H62" s="47">
        <v>45379</v>
      </c>
      <c r="I62" s="11" t="s">
        <v>59</v>
      </c>
    </row>
    <row r="63" spans="1:9" x14ac:dyDescent="0.3">
      <c r="A63" s="8">
        <f>IF(B63&lt;&gt;"",ROWS($B$6:B63),"")</f>
        <v>58</v>
      </c>
      <c r="B63" s="1" t="s">
        <v>979</v>
      </c>
      <c r="C63" s="1" t="s">
        <v>979</v>
      </c>
      <c r="D63" s="1" t="s">
        <v>27</v>
      </c>
      <c r="E63" s="21">
        <v>404</v>
      </c>
      <c r="F63" s="9">
        <v>101</v>
      </c>
      <c r="G63" s="9">
        <v>1</v>
      </c>
      <c r="H63" s="47">
        <v>45740</v>
      </c>
      <c r="I63" s="11" t="s">
        <v>59</v>
      </c>
    </row>
    <row r="64" spans="1:9" x14ac:dyDescent="0.3">
      <c r="A64" s="8">
        <f>IF(B64&lt;&gt;"",ROWS($B$6:B64),"")</f>
        <v>59</v>
      </c>
      <c r="B64" s="1" t="s">
        <v>1048</v>
      </c>
      <c r="C64" s="1" t="s">
        <v>250</v>
      </c>
      <c r="D64" s="1" t="s">
        <v>31</v>
      </c>
      <c r="E64" s="21">
        <v>400</v>
      </c>
      <c r="F64" s="9">
        <v>65</v>
      </c>
      <c r="G64" s="9">
        <v>1</v>
      </c>
      <c r="H64" s="47">
        <v>45828</v>
      </c>
      <c r="I64" s="11" t="s">
        <v>104</v>
      </c>
    </row>
    <row r="65" spans="1:9" x14ac:dyDescent="0.3">
      <c r="A65" s="8">
        <f>IF(B65&lt;&gt;"",ROWS($B$6:B65),"")</f>
        <v>60</v>
      </c>
      <c r="B65" s="1" t="s">
        <v>446</v>
      </c>
      <c r="C65" s="1" t="s">
        <v>446</v>
      </c>
      <c r="D65" s="1" t="s">
        <v>27</v>
      </c>
      <c r="E65" s="21">
        <v>360</v>
      </c>
      <c r="F65" s="9">
        <v>12</v>
      </c>
      <c r="G65" s="9">
        <v>1</v>
      </c>
      <c r="H65" s="47">
        <v>45625</v>
      </c>
      <c r="I65" s="11" t="s">
        <v>28</v>
      </c>
    </row>
    <row r="66" spans="1:9" x14ac:dyDescent="0.3">
      <c r="A66" s="8">
        <f>IF(B66&lt;&gt;"",ROWS($B$6:B66),"")</f>
        <v>61</v>
      </c>
      <c r="B66" s="1" t="s">
        <v>970</v>
      </c>
      <c r="C66" s="1" t="s">
        <v>475</v>
      </c>
      <c r="D66" s="1" t="s">
        <v>166</v>
      </c>
      <c r="E66" s="21">
        <v>352</v>
      </c>
      <c r="F66" s="9">
        <v>88</v>
      </c>
      <c r="G66" s="9">
        <v>1</v>
      </c>
      <c r="H66" s="47">
        <v>45583</v>
      </c>
      <c r="I66" s="11" t="s">
        <v>28</v>
      </c>
    </row>
    <row r="67" spans="1:9" x14ac:dyDescent="0.3">
      <c r="A67" s="8">
        <f>IF(B67&lt;&gt;"",ROWS($B$6:B67),"")</f>
        <v>62</v>
      </c>
      <c r="B67" s="1" t="s">
        <v>1150</v>
      </c>
      <c r="C67" s="1" t="s">
        <v>697</v>
      </c>
      <c r="D67" s="1" t="s">
        <v>478</v>
      </c>
      <c r="E67" s="21">
        <v>324.54999999999995</v>
      </c>
      <c r="F67" s="9">
        <v>111</v>
      </c>
      <c r="G67" s="9">
        <v>2</v>
      </c>
      <c r="H67" s="47">
        <v>45940</v>
      </c>
      <c r="I67" s="11" t="s">
        <v>282</v>
      </c>
    </row>
    <row r="68" spans="1:9" x14ac:dyDescent="0.3">
      <c r="A68" s="8">
        <f>IF(B68&lt;&gt;"",ROWS($B$6:B68),"")</f>
        <v>63</v>
      </c>
      <c r="B68" s="1" t="s">
        <v>517</v>
      </c>
      <c r="C68" s="1" t="s">
        <v>518</v>
      </c>
      <c r="D68" s="1" t="s">
        <v>519</v>
      </c>
      <c r="E68" s="21">
        <v>297</v>
      </c>
      <c r="F68" s="9">
        <v>68</v>
      </c>
      <c r="G68" s="9">
        <v>1</v>
      </c>
      <c r="H68" s="47">
        <v>44807</v>
      </c>
      <c r="I68" s="11" t="s">
        <v>431</v>
      </c>
    </row>
    <row r="69" spans="1:9" x14ac:dyDescent="0.3">
      <c r="A69" s="8">
        <f>IF(B69&lt;&gt;"",ROWS($B$6:B69),"")</f>
        <v>64</v>
      </c>
      <c r="B69" s="1" t="s">
        <v>1004</v>
      </c>
      <c r="C69" s="1" t="s">
        <v>555</v>
      </c>
      <c r="D69" s="1" t="s">
        <v>31</v>
      </c>
      <c r="E69" s="21">
        <v>271.64</v>
      </c>
      <c r="F69" s="9">
        <v>73</v>
      </c>
      <c r="G69" s="9">
        <v>1</v>
      </c>
      <c r="H69" s="47">
        <v>45359</v>
      </c>
      <c r="I69" s="11" t="s">
        <v>947</v>
      </c>
    </row>
    <row r="70" spans="1:9" x14ac:dyDescent="0.3">
      <c r="A70" s="8">
        <f>IF(B70&lt;&gt;"",ROWS($B$6:B70),"")</f>
        <v>65</v>
      </c>
      <c r="B70" s="1" t="s">
        <v>946</v>
      </c>
      <c r="C70" s="1" t="s">
        <v>714</v>
      </c>
      <c r="D70" s="1" t="s">
        <v>715</v>
      </c>
      <c r="E70" s="21">
        <v>252</v>
      </c>
      <c r="F70" s="9">
        <v>51</v>
      </c>
      <c r="G70" s="9">
        <v>1</v>
      </c>
      <c r="H70" s="47">
        <v>45296</v>
      </c>
      <c r="I70" s="11" t="s">
        <v>947</v>
      </c>
    </row>
    <row r="71" spans="1:9" x14ac:dyDescent="0.3">
      <c r="A71" s="8">
        <f>IF(B71&lt;&gt;"",ROWS($B$6:B71),"")</f>
        <v>66</v>
      </c>
      <c r="B71" s="1" t="s">
        <v>978</v>
      </c>
      <c r="C71" s="1" t="s">
        <v>65</v>
      </c>
      <c r="D71" s="1" t="s">
        <v>66</v>
      </c>
      <c r="E71" s="21">
        <v>251.3</v>
      </c>
      <c r="F71" s="9">
        <v>61</v>
      </c>
      <c r="G71" s="9">
        <v>3</v>
      </c>
      <c r="H71" s="47">
        <v>45744</v>
      </c>
      <c r="I71" s="11" t="s">
        <v>59</v>
      </c>
    </row>
    <row r="72" spans="1:9" x14ac:dyDescent="0.3">
      <c r="A72" s="8">
        <f>IF(B72&lt;&gt;"",ROWS($B$6:B72),"")</f>
        <v>67</v>
      </c>
      <c r="B72" s="1" t="s">
        <v>962</v>
      </c>
      <c r="C72" s="1" t="s">
        <v>364</v>
      </c>
      <c r="D72" s="1" t="s">
        <v>69</v>
      </c>
      <c r="E72" s="21">
        <v>249.02000000000044</v>
      </c>
      <c r="F72" s="9">
        <v>49</v>
      </c>
      <c r="G72" s="9">
        <v>1</v>
      </c>
      <c r="H72" s="47">
        <v>45709</v>
      </c>
      <c r="I72" s="11" t="s">
        <v>282</v>
      </c>
    </row>
    <row r="73" spans="1:9" x14ac:dyDescent="0.3">
      <c r="A73" s="8">
        <f>IF(B73&lt;&gt;"",ROWS($B$6:B73),"")</f>
        <v>68</v>
      </c>
      <c r="B73" s="1" t="s">
        <v>953</v>
      </c>
      <c r="C73" s="1" t="s">
        <v>743</v>
      </c>
      <c r="D73" s="1" t="s">
        <v>31</v>
      </c>
      <c r="E73" s="21">
        <v>242</v>
      </c>
      <c r="F73" s="9">
        <v>35</v>
      </c>
      <c r="G73" s="9">
        <v>1</v>
      </c>
      <c r="H73" s="47">
        <v>45401</v>
      </c>
      <c r="I73" s="11" t="s">
        <v>52</v>
      </c>
    </row>
    <row r="74" spans="1:9" x14ac:dyDescent="0.3">
      <c r="A74" s="8">
        <f>IF(B74&lt;&gt;"",ROWS($B$6:B74),"")</f>
        <v>69</v>
      </c>
      <c r="B74" s="1" t="s">
        <v>908</v>
      </c>
      <c r="C74" s="1" t="s">
        <v>58</v>
      </c>
      <c r="D74" s="1" t="s">
        <v>31</v>
      </c>
      <c r="E74" s="21">
        <v>210</v>
      </c>
      <c r="F74" s="9">
        <v>14</v>
      </c>
      <c r="G74" s="9">
        <v>1</v>
      </c>
      <c r="H74" s="47">
        <v>45667</v>
      </c>
      <c r="I74" s="11" t="s">
        <v>59</v>
      </c>
    </row>
    <row r="75" spans="1:9" x14ac:dyDescent="0.3">
      <c r="A75" s="8">
        <f>IF(B75&lt;&gt;"",ROWS($B$6:B75),"")</f>
        <v>70</v>
      </c>
      <c r="B75" s="1" t="s">
        <v>373</v>
      </c>
      <c r="C75" s="1" t="s">
        <v>374</v>
      </c>
      <c r="D75" s="1" t="s">
        <v>185</v>
      </c>
      <c r="E75" s="21">
        <v>201.5</v>
      </c>
      <c r="F75" s="9">
        <v>29</v>
      </c>
      <c r="G75" s="9">
        <v>1</v>
      </c>
      <c r="H75" s="47">
        <v>45912</v>
      </c>
      <c r="I75" s="11" t="s">
        <v>52</v>
      </c>
    </row>
    <row r="76" spans="1:9" x14ac:dyDescent="0.3">
      <c r="A76" s="8">
        <f>IF(B76&lt;&gt;"",ROWS($B$6:B76),"")</f>
        <v>71</v>
      </c>
      <c r="B76" s="1" t="s">
        <v>775</v>
      </c>
      <c r="C76" s="1" t="s">
        <v>776</v>
      </c>
      <c r="D76" s="1" t="s">
        <v>140</v>
      </c>
      <c r="E76" s="21">
        <v>188</v>
      </c>
      <c r="F76" s="9">
        <v>51</v>
      </c>
      <c r="G76" s="9">
        <v>1</v>
      </c>
      <c r="H76" s="47">
        <v>44855</v>
      </c>
      <c r="I76" s="11" t="s">
        <v>28</v>
      </c>
    </row>
    <row r="77" spans="1:9" x14ac:dyDescent="0.3">
      <c r="A77" s="8">
        <f>IF(B77&lt;&gt;"",ROWS($B$6:B77),"")</f>
        <v>72</v>
      </c>
      <c r="B77" s="1" t="s">
        <v>1144</v>
      </c>
      <c r="C77" s="1" t="s">
        <v>529</v>
      </c>
      <c r="D77" s="1" t="s">
        <v>69</v>
      </c>
      <c r="E77" s="21">
        <v>179.6</v>
      </c>
      <c r="F77" s="9">
        <v>45</v>
      </c>
      <c r="G77" s="9">
        <v>1</v>
      </c>
      <c r="H77" s="47">
        <v>45933</v>
      </c>
      <c r="I77" s="11" t="s">
        <v>282</v>
      </c>
    </row>
    <row r="78" spans="1:9" x14ac:dyDescent="0.3">
      <c r="A78" s="8">
        <f>IF(B78&lt;&gt;"",ROWS($B$6:B78),"")</f>
        <v>73</v>
      </c>
      <c r="B78" s="1" t="s">
        <v>1103</v>
      </c>
      <c r="C78" s="1" t="s">
        <v>472</v>
      </c>
      <c r="D78" s="1" t="s">
        <v>473</v>
      </c>
      <c r="E78" s="21">
        <v>169</v>
      </c>
      <c r="F78" s="9">
        <v>35</v>
      </c>
      <c r="G78" s="9">
        <v>1</v>
      </c>
      <c r="H78" s="47">
        <v>45884</v>
      </c>
      <c r="I78" s="11" t="s">
        <v>282</v>
      </c>
    </row>
    <row r="79" spans="1:9" x14ac:dyDescent="0.3">
      <c r="A79" s="8">
        <f>IF(B79&lt;&gt;"",ROWS($B$6:B79),"")</f>
        <v>74</v>
      </c>
      <c r="B79" s="1" t="s">
        <v>686</v>
      </c>
      <c r="C79" s="1" t="s">
        <v>687</v>
      </c>
      <c r="D79" s="1" t="s">
        <v>267</v>
      </c>
      <c r="E79" s="21">
        <v>145</v>
      </c>
      <c r="F79" s="9">
        <v>29</v>
      </c>
      <c r="G79" s="9">
        <v>1</v>
      </c>
      <c r="H79" s="47">
        <v>45214</v>
      </c>
      <c r="I79" s="11" t="s">
        <v>431</v>
      </c>
    </row>
    <row r="80" spans="1:9" x14ac:dyDescent="0.3">
      <c r="A80" s="8">
        <f>IF(B80&lt;&gt;"",ROWS($B$6:B80),"")</f>
        <v>75</v>
      </c>
      <c r="B80" s="1" t="s">
        <v>957</v>
      </c>
      <c r="C80" s="1" t="s">
        <v>160</v>
      </c>
      <c r="D80" s="1" t="s">
        <v>161</v>
      </c>
      <c r="E80" s="21">
        <v>140</v>
      </c>
      <c r="F80" s="9">
        <v>56</v>
      </c>
      <c r="G80" s="9">
        <v>1</v>
      </c>
      <c r="H80" s="47">
        <v>45709</v>
      </c>
      <c r="I80" s="11" t="s">
        <v>104</v>
      </c>
    </row>
    <row r="81" spans="1:9" x14ac:dyDescent="0.3">
      <c r="A81" s="8">
        <f>IF(B81&lt;&gt;"",ROWS($B$6:B81),"")</f>
        <v>76</v>
      </c>
      <c r="B81" s="1" t="s">
        <v>862</v>
      </c>
      <c r="C81" s="1" t="s">
        <v>863</v>
      </c>
      <c r="D81" s="1" t="s">
        <v>161</v>
      </c>
      <c r="E81" s="21">
        <v>135</v>
      </c>
      <c r="F81" s="9">
        <v>27</v>
      </c>
      <c r="G81" s="9">
        <v>1</v>
      </c>
      <c r="H81" s="47">
        <v>44316</v>
      </c>
      <c r="I81" s="11" t="s">
        <v>59</v>
      </c>
    </row>
    <row r="82" spans="1:9" x14ac:dyDescent="0.3">
      <c r="A82" s="8">
        <f>IF(B82&lt;&gt;"",ROWS($B$6:B82),"")</f>
        <v>77</v>
      </c>
      <c r="B82" s="1" t="s">
        <v>1155</v>
      </c>
      <c r="C82" s="1" t="s">
        <v>840</v>
      </c>
      <c r="D82" s="1" t="s">
        <v>31</v>
      </c>
      <c r="E82" s="21">
        <v>133.49</v>
      </c>
      <c r="F82" s="9">
        <v>30</v>
      </c>
      <c r="G82" s="9">
        <v>1</v>
      </c>
      <c r="H82" s="47">
        <v>45583</v>
      </c>
      <c r="I82" s="11" t="s">
        <v>1058</v>
      </c>
    </row>
    <row r="83" spans="1:9" x14ac:dyDescent="0.3">
      <c r="A83" s="8">
        <f>IF(B83&lt;&gt;"",ROWS($B$6:B83),"")</f>
        <v>78</v>
      </c>
      <c r="B83" s="1" t="s">
        <v>583</v>
      </c>
      <c r="C83" s="1" t="s">
        <v>583</v>
      </c>
      <c r="D83" s="1" t="s">
        <v>27</v>
      </c>
      <c r="E83" s="21">
        <v>130.37</v>
      </c>
      <c r="F83" s="9">
        <v>29</v>
      </c>
      <c r="G83" s="9">
        <v>2</v>
      </c>
      <c r="H83" s="47">
        <v>44659</v>
      </c>
      <c r="I83" s="11" t="s">
        <v>28</v>
      </c>
    </row>
    <row r="84" spans="1:9" x14ac:dyDescent="0.3">
      <c r="A84" s="8">
        <f>IF(B84&lt;&gt;"",ROWS($B$6:B84),"")</f>
        <v>79</v>
      </c>
      <c r="B84" s="1" t="s">
        <v>1172</v>
      </c>
      <c r="C84" s="1" t="s">
        <v>869</v>
      </c>
      <c r="D84" s="1" t="s">
        <v>870</v>
      </c>
      <c r="E84" s="21">
        <v>61.2</v>
      </c>
      <c r="F84" s="9">
        <v>12</v>
      </c>
      <c r="G84" s="9">
        <v>1</v>
      </c>
      <c r="H84" s="47">
        <v>45408</v>
      </c>
      <c r="I84" s="11" t="s">
        <v>28</v>
      </c>
    </row>
    <row r="85" spans="1:9" x14ac:dyDescent="0.3">
      <c r="A85" s="8">
        <f>IF(B85&lt;&gt;"",ROWS($B$6:B85),"")</f>
        <v>80</v>
      </c>
      <c r="B85" s="1" t="s">
        <v>1149</v>
      </c>
      <c r="C85" s="1" t="s">
        <v>691</v>
      </c>
      <c r="D85" s="1" t="s">
        <v>692</v>
      </c>
      <c r="E85" s="21">
        <v>50</v>
      </c>
      <c r="F85" s="9">
        <v>20</v>
      </c>
      <c r="G85" s="9">
        <v>2</v>
      </c>
      <c r="H85" s="47">
        <v>45947</v>
      </c>
      <c r="I85" s="11" t="s">
        <v>693</v>
      </c>
    </row>
    <row r="86" spans="1:9" x14ac:dyDescent="0.3">
      <c r="A86" s="8">
        <f>IF(B86&lt;&gt;"",ROWS($B$6:B86),"")</f>
        <v>81</v>
      </c>
      <c r="B86" s="1" t="s">
        <v>1136</v>
      </c>
      <c r="C86" s="1" t="s">
        <v>358</v>
      </c>
      <c r="D86" s="1" t="s">
        <v>31</v>
      </c>
      <c r="E86" s="21">
        <v>45.9</v>
      </c>
      <c r="F86" s="9">
        <v>7</v>
      </c>
      <c r="G86" s="9">
        <v>6</v>
      </c>
      <c r="H86" s="47">
        <v>45947</v>
      </c>
      <c r="I86" s="11" t="s">
        <v>28</v>
      </c>
    </row>
    <row r="87" spans="1:9" x14ac:dyDescent="0.3">
      <c r="A87" s="8">
        <f>IF(B87&lt;&gt;"",ROWS($B$6:B87),"")</f>
        <v>82</v>
      </c>
      <c r="B87" s="1" t="s">
        <v>1093</v>
      </c>
      <c r="C87" s="1" t="s">
        <v>75</v>
      </c>
      <c r="D87" s="1" t="s">
        <v>31</v>
      </c>
      <c r="E87" s="21">
        <v>30.05</v>
      </c>
      <c r="F87" s="9">
        <v>4</v>
      </c>
      <c r="G87" s="9">
        <v>1</v>
      </c>
      <c r="H87" s="47">
        <v>45891</v>
      </c>
      <c r="I87" s="11" t="s">
        <v>63</v>
      </c>
    </row>
    <row r="88" spans="1:9" x14ac:dyDescent="0.3">
      <c r="A88" s="8">
        <f>IF(B88&lt;&gt;"",ROWS($B$6:B88),"")</f>
        <v>83</v>
      </c>
      <c r="B88" s="1" t="s">
        <v>871</v>
      </c>
      <c r="C88" s="1" t="s">
        <v>872</v>
      </c>
      <c r="D88" s="1" t="s">
        <v>385</v>
      </c>
      <c r="E88" s="21">
        <v>21.8</v>
      </c>
      <c r="F88" s="9">
        <v>4</v>
      </c>
      <c r="G88" s="9">
        <v>1</v>
      </c>
      <c r="H88" s="47">
        <v>44547</v>
      </c>
      <c r="I88" s="11" t="s">
        <v>28</v>
      </c>
    </row>
    <row r="89" spans="1:9" x14ac:dyDescent="0.3">
      <c r="A89" s="8">
        <f>IF(B89&lt;&gt;"",ROWS($B$6:B89),"")</f>
        <v>84</v>
      </c>
      <c r="B89" s="1" t="s">
        <v>989</v>
      </c>
      <c r="C89" s="1" t="s">
        <v>468</v>
      </c>
      <c r="D89" s="1" t="s">
        <v>161</v>
      </c>
      <c r="E89" s="21">
        <v>21</v>
      </c>
      <c r="F89" s="9">
        <v>5</v>
      </c>
      <c r="G89" s="9">
        <v>1</v>
      </c>
      <c r="H89" s="47">
        <v>45740</v>
      </c>
      <c r="I89" s="11" t="s">
        <v>59</v>
      </c>
    </row>
    <row r="90" spans="1:9" x14ac:dyDescent="0.3">
      <c r="A90" s="8">
        <f>IF(B90&lt;&gt;"",ROWS($B$6:B90),"")</f>
        <v>85</v>
      </c>
      <c r="B90" s="1" t="s">
        <v>1094</v>
      </c>
      <c r="C90" s="1" t="s">
        <v>106</v>
      </c>
      <c r="D90" s="1" t="s">
        <v>31</v>
      </c>
      <c r="E90" s="21">
        <v>17.899999999999999</v>
      </c>
      <c r="F90" s="9">
        <v>2</v>
      </c>
      <c r="G90" s="9">
        <v>1</v>
      </c>
      <c r="H90" s="47">
        <v>45877</v>
      </c>
      <c r="I90" s="11" t="s">
        <v>32</v>
      </c>
    </row>
    <row r="91" spans="1:9" x14ac:dyDescent="0.3">
      <c r="A91" s="8">
        <f>IF(B91&lt;&gt;"",ROWS($B$6:B91),"")</f>
        <v>86</v>
      </c>
      <c r="B91" s="1" t="s">
        <v>919</v>
      </c>
      <c r="C91" s="1" t="s">
        <v>322</v>
      </c>
      <c r="D91" s="1" t="s">
        <v>185</v>
      </c>
      <c r="E91" s="21">
        <v>12.6</v>
      </c>
      <c r="F91" s="9">
        <v>3</v>
      </c>
      <c r="G91" s="9">
        <v>1</v>
      </c>
      <c r="H91" s="47">
        <v>45667</v>
      </c>
      <c r="I91" s="11" t="s">
        <v>28</v>
      </c>
    </row>
    <row r="92" spans="1:9" x14ac:dyDescent="0.3">
      <c r="A92" s="8">
        <f>IF(B92&lt;&gt;"",ROWS($B$6:B92),"")</f>
        <v>87</v>
      </c>
      <c r="B92" s="1" t="s">
        <v>843</v>
      </c>
      <c r="C92" s="1" t="s">
        <v>844</v>
      </c>
      <c r="D92" s="1" t="s">
        <v>31</v>
      </c>
      <c r="E92" s="21">
        <v>3</v>
      </c>
      <c r="F92" s="9">
        <v>1</v>
      </c>
      <c r="G92" s="9">
        <v>1</v>
      </c>
      <c r="H92" s="47">
        <v>45947</v>
      </c>
      <c r="I92" s="11" t="s">
        <v>135</v>
      </c>
    </row>
    <row r="93" spans="1:9" x14ac:dyDescent="0.3">
      <c r="E93" s="19">
        <f>SUBTOTAL(109,Table3_Lapkritis[Pajamos])</f>
        <v>1957042.8599999994</v>
      </c>
      <c r="F93" s="12">
        <f>SUBTOTAL(109,Table3_Lapkritis[Žiūrovų skaičius])</f>
        <v>298212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4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'2025'!A1</f>
        <v>2025</v>
      </c>
    </row>
    <row r="2" spans="1:9" x14ac:dyDescent="0.3">
      <c r="A2" s="16" t="str">
        <f>'2025'!A2</f>
        <v>Lietuvos kino teatruose rodytų filmų TOP</v>
      </c>
    </row>
    <row r="3" spans="1:9" x14ac:dyDescent="0.3">
      <c r="A3" s="16" t="s">
        <v>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1173</v>
      </c>
      <c r="C6" s="1" t="s">
        <v>34</v>
      </c>
      <c r="D6" s="1" t="s">
        <v>31</v>
      </c>
      <c r="E6" s="21">
        <v>1089984.71</v>
      </c>
      <c r="F6" s="9">
        <v>122355</v>
      </c>
      <c r="G6" s="9">
        <v>33</v>
      </c>
      <c r="H6" s="47">
        <v>46010</v>
      </c>
      <c r="I6" s="11" t="s">
        <v>35</v>
      </c>
    </row>
    <row r="7" spans="1:9" x14ac:dyDescent="0.3">
      <c r="A7" s="8">
        <f>IF(B7&lt;&gt;"",ROWS($B$6:B7),"")</f>
        <v>2</v>
      </c>
      <c r="B7" s="1" t="s">
        <v>1158</v>
      </c>
      <c r="C7" s="1" t="s">
        <v>37</v>
      </c>
      <c r="D7" s="1" t="s">
        <v>31</v>
      </c>
      <c r="E7" s="21">
        <v>695917.45</v>
      </c>
      <c r="F7" s="9">
        <v>111769</v>
      </c>
      <c r="G7" s="9">
        <v>40</v>
      </c>
      <c r="H7" s="47">
        <v>45989</v>
      </c>
      <c r="I7" s="11" t="s">
        <v>35</v>
      </c>
    </row>
    <row r="8" spans="1:9" x14ac:dyDescent="0.3">
      <c r="A8" s="8">
        <f>IF(B8&lt;&gt;"",ROWS($B$6:B8),"")</f>
        <v>3</v>
      </c>
      <c r="B8" s="1" t="s">
        <v>1174</v>
      </c>
      <c r="C8" s="1" t="s">
        <v>71</v>
      </c>
      <c r="D8" s="1" t="s">
        <v>31</v>
      </c>
      <c r="E8" s="21">
        <v>315296.99</v>
      </c>
      <c r="F8" s="9">
        <v>42648</v>
      </c>
      <c r="G8" s="9">
        <v>19</v>
      </c>
      <c r="H8" s="47">
        <v>45996</v>
      </c>
      <c r="I8" s="11" t="s">
        <v>52</v>
      </c>
    </row>
    <row r="9" spans="1:9" x14ac:dyDescent="0.3">
      <c r="A9" s="8">
        <f>IF(B9&lt;&gt;"",ROWS($B$6:B9),"")</f>
        <v>4</v>
      </c>
      <c r="B9" s="1" t="s">
        <v>112</v>
      </c>
      <c r="C9" s="1" t="s">
        <v>113</v>
      </c>
      <c r="D9" s="1" t="s">
        <v>31</v>
      </c>
      <c r="E9" s="21">
        <v>152737.49</v>
      </c>
      <c r="F9" s="9">
        <v>25300</v>
      </c>
      <c r="G9" s="9">
        <v>21</v>
      </c>
      <c r="H9" s="47">
        <v>46017</v>
      </c>
      <c r="I9" s="11" t="s">
        <v>47</v>
      </c>
    </row>
    <row r="10" spans="1:9" x14ac:dyDescent="0.3">
      <c r="A10" s="8">
        <f>IF(B10&lt;&gt;"",ROWS($B$6:B10),"")</f>
        <v>5</v>
      </c>
      <c r="B10" s="1" t="s">
        <v>142</v>
      </c>
      <c r="C10" s="1" t="s">
        <v>143</v>
      </c>
      <c r="D10" s="1" t="s">
        <v>69</v>
      </c>
      <c r="E10" s="21">
        <v>113945.7</v>
      </c>
      <c r="F10" s="9">
        <v>21143</v>
      </c>
      <c r="G10" s="9">
        <v>21</v>
      </c>
      <c r="H10" s="47">
        <v>46010</v>
      </c>
      <c r="I10" s="11" t="s">
        <v>947</v>
      </c>
    </row>
    <row r="11" spans="1:9" x14ac:dyDescent="0.3">
      <c r="A11" s="8">
        <f>IF(B11&lt;&gt;"",ROWS($B$6:B11),"")</f>
        <v>6</v>
      </c>
      <c r="B11" s="1" t="s">
        <v>1175</v>
      </c>
      <c r="C11" s="1" t="s">
        <v>170</v>
      </c>
      <c r="D11" s="1" t="s">
        <v>171</v>
      </c>
      <c r="E11" s="21">
        <v>83239.73</v>
      </c>
      <c r="F11" s="9">
        <v>14139</v>
      </c>
      <c r="G11" s="9">
        <v>18</v>
      </c>
      <c r="H11" s="47">
        <v>46003</v>
      </c>
      <c r="I11" s="11" t="s">
        <v>28</v>
      </c>
    </row>
    <row r="12" spans="1:9" x14ac:dyDescent="0.3">
      <c r="A12" s="8">
        <f>IF(B12&lt;&gt;"",ROWS($B$6:B12),"")</f>
        <v>7</v>
      </c>
      <c r="B12" s="1" t="s">
        <v>1159</v>
      </c>
      <c r="C12" s="1" t="s">
        <v>94</v>
      </c>
      <c r="D12" s="1" t="s">
        <v>31</v>
      </c>
      <c r="E12" s="21">
        <v>82932.73</v>
      </c>
      <c r="F12" s="9">
        <v>11344</v>
      </c>
      <c r="G12" s="9">
        <v>13</v>
      </c>
      <c r="H12" s="47">
        <v>45982</v>
      </c>
      <c r="I12" s="11" t="s">
        <v>28</v>
      </c>
    </row>
    <row r="13" spans="1:9" x14ac:dyDescent="0.3">
      <c r="A13" s="8">
        <f>IF(B13&lt;&gt;"",ROWS($B$6:B13),"")</f>
        <v>8</v>
      </c>
      <c r="B13" s="1" t="s">
        <v>1164</v>
      </c>
      <c r="C13" s="1" t="s">
        <v>149</v>
      </c>
      <c r="D13" s="1" t="s">
        <v>150</v>
      </c>
      <c r="E13" s="21">
        <v>81066</v>
      </c>
      <c r="F13" s="9">
        <v>11525</v>
      </c>
      <c r="G13" s="9">
        <v>20</v>
      </c>
      <c r="H13" s="47">
        <v>45989</v>
      </c>
      <c r="I13" s="11" t="s">
        <v>147</v>
      </c>
    </row>
    <row r="14" spans="1:9" x14ac:dyDescent="0.3">
      <c r="A14" s="8">
        <f>IF(B14&lt;&gt;"",ROWS($B$6:B14),"")</f>
        <v>9</v>
      </c>
      <c r="B14" s="1" t="s">
        <v>220</v>
      </c>
      <c r="C14" s="1" t="s">
        <v>221</v>
      </c>
      <c r="D14" s="1" t="s">
        <v>31</v>
      </c>
      <c r="E14" s="21">
        <v>51162.39</v>
      </c>
      <c r="F14" s="9">
        <v>6798</v>
      </c>
      <c r="G14" s="9">
        <v>12</v>
      </c>
      <c r="H14" s="47">
        <v>46017</v>
      </c>
      <c r="I14" s="11" t="s">
        <v>63</v>
      </c>
    </row>
    <row r="15" spans="1:9" x14ac:dyDescent="0.3">
      <c r="A15" s="8">
        <f>IF(B15&lt;&gt;"",ROWS($B$6:B15),"")</f>
        <v>10</v>
      </c>
      <c r="B15" s="1" t="s">
        <v>204</v>
      </c>
      <c r="C15" s="1" t="s">
        <v>204</v>
      </c>
      <c r="D15" s="1" t="s">
        <v>27</v>
      </c>
      <c r="E15" s="21">
        <v>61881.48</v>
      </c>
      <c r="F15" s="9">
        <v>9769</v>
      </c>
      <c r="G15" s="9" t="s">
        <v>42</v>
      </c>
      <c r="H15" s="47">
        <v>46010</v>
      </c>
      <c r="I15" s="11" t="s">
        <v>205</v>
      </c>
    </row>
    <row r="16" spans="1:9" x14ac:dyDescent="0.3">
      <c r="A16" s="8">
        <f>IF(B16&lt;&gt;"",ROWS($B$6:B16),"")</f>
        <v>11</v>
      </c>
      <c r="B16" s="1" t="s">
        <v>251</v>
      </c>
      <c r="C16" s="1" t="s">
        <v>251</v>
      </c>
      <c r="D16" s="1" t="s">
        <v>27</v>
      </c>
      <c r="E16" s="21">
        <v>39012</v>
      </c>
      <c r="F16" s="9">
        <v>6277</v>
      </c>
      <c r="G16" s="9">
        <v>6</v>
      </c>
      <c r="H16" s="47">
        <v>45975</v>
      </c>
      <c r="I16" s="11" t="s">
        <v>252</v>
      </c>
    </row>
    <row r="17" spans="1:9" x14ac:dyDescent="0.3">
      <c r="A17" s="8">
        <f>IF(B17&lt;&gt;"",ROWS($B$6:B17),"")</f>
        <v>12</v>
      </c>
      <c r="B17" s="1" t="s">
        <v>1157</v>
      </c>
      <c r="C17" s="1" t="s">
        <v>68</v>
      </c>
      <c r="D17" s="1" t="s">
        <v>69</v>
      </c>
      <c r="E17" s="21">
        <v>38793.839999999997</v>
      </c>
      <c r="F17" s="9">
        <v>5131</v>
      </c>
      <c r="G17" s="9">
        <v>14</v>
      </c>
      <c r="H17" s="47">
        <v>45975</v>
      </c>
      <c r="I17" s="11" t="s">
        <v>28</v>
      </c>
    </row>
    <row r="18" spans="1:9" x14ac:dyDescent="0.3">
      <c r="A18" s="8">
        <f>IF(B18&lt;&gt;"",ROWS($B$6:B18),"")</f>
        <v>13</v>
      </c>
      <c r="B18" s="1" t="s">
        <v>1161</v>
      </c>
      <c r="C18" s="1" t="s">
        <v>116</v>
      </c>
      <c r="D18" s="1" t="s">
        <v>31</v>
      </c>
      <c r="E18" s="21">
        <v>35558.75</v>
      </c>
      <c r="F18" s="9">
        <v>5511</v>
      </c>
      <c r="G18" s="9">
        <v>23</v>
      </c>
      <c r="H18" s="47">
        <v>45982</v>
      </c>
      <c r="I18" s="11" t="s">
        <v>52</v>
      </c>
    </row>
    <row r="19" spans="1:9" x14ac:dyDescent="0.3">
      <c r="A19" s="8">
        <f>IF(B19&lt;&gt;"",ROWS($B$6:B19),"")</f>
        <v>14</v>
      </c>
      <c r="B19" s="1" t="s">
        <v>1176</v>
      </c>
      <c r="C19" s="1" t="s">
        <v>264</v>
      </c>
      <c r="D19" s="1" t="s">
        <v>31</v>
      </c>
      <c r="E19" s="21">
        <v>34836</v>
      </c>
      <c r="F19" s="9">
        <v>4866</v>
      </c>
      <c r="G19" s="9">
        <v>20</v>
      </c>
      <c r="H19" s="47">
        <v>45996</v>
      </c>
      <c r="I19" s="11" t="s">
        <v>147</v>
      </c>
    </row>
    <row r="20" spans="1:9" x14ac:dyDescent="0.3">
      <c r="A20" s="8">
        <f>IF(B20&lt;&gt;"",ROWS($B$6:B20),"")</f>
        <v>15</v>
      </c>
      <c r="B20" s="1" t="s">
        <v>245</v>
      </c>
      <c r="C20" s="1" t="s">
        <v>245</v>
      </c>
      <c r="D20" s="1" t="s">
        <v>27</v>
      </c>
      <c r="E20" s="21">
        <v>17005.5</v>
      </c>
      <c r="F20" s="9">
        <v>2631</v>
      </c>
      <c r="G20" s="9">
        <v>10</v>
      </c>
      <c r="H20" s="47">
        <v>45989</v>
      </c>
      <c r="I20" s="11" t="s">
        <v>246</v>
      </c>
    </row>
    <row r="21" spans="1:9" x14ac:dyDescent="0.3">
      <c r="A21" s="8">
        <f>IF(B21&lt;&gt;"",ROWS($B$6:B21),"")</f>
        <v>16</v>
      </c>
      <c r="B21" s="1" t="s">
        <v>1177</v>
      </c>
      <c r="C21" s="1" t="s">
        <v>366</v>
      </c>
      <c r="D21" s="1" t="s">
        <v>367</v>
      </c>
      <c r="E21" s="21">
        <v>14825.23</v>
      </c>
      <c r="F21" s="9">
        <v>2081</v>
      </c>
      <c r="G21" s="9">
        <v>20</v>
      </c>
      <c r="H21" s="47">
        <v>46003</v>
      </c>
      <c r="I21" s="11" t="s">
        <v>28</v>
      </c>
    </row>
    <row r="22" spans="1:9" x14ac:dyDescent="0.3">
      <c r="A22" s="8">
        <f>IF(B22&lt;&gt;"",ROWS($B$6:B22),"")</f>
        <v>17</v>
      </c>
      <c r="B22" s="1" t="s">
        <v>1178</v>
      </c>
      <c r="C22" s="1" t="s">
        <v>401</v>
      </c>
      <c r="D22" s="1" t="s">
        <v>31</v>
      </c>
      <c r="E22" s="21">
        <v>12151</v>
      </c>
      <c r="F22" s="9">
        <v>1637</v>
      </c>
      <c r="G22" s="9">
        <v>13</v>
      </c>
      <c r="H22" s="47">
        <v>46003</v>
      </c>
      <c r="I22" s="11" t="s">
        <v>147</v>
      </c>
    </row>
    <row r="23" spans="1:9" x14ac:dyDescent="0.3">
      <c r="A23" s="8">
        <f>IF(B23&lt;&gt;"",ROWS($B$6:B23),"")</f>
        <v>18</v>
      </c>
      <c r="B23" s="1" t="s">
        <v>1179</v>
      </c>
      <c r="C23" s="1" t="s">
        <v>441</v>
      </c>
      <c r="D23" s="1" t="s">
        <v>31</v>
      </c>
      <c r="E23" s="21">
        <v>9063</v>
      </c>
      <c r="F23" s="9">
        <v>1288</v>
      </c>
      <c r="G23" s="9" t="s">
        <v>42</v>
      </c>
      <c r="H23" s="47" t="s">
        <v>1079</v>
      </c>
      <c r="I23" s="11" t="s">
        <v>141</v>
      </c>
    </row>
    <row r="24" spans="1:9" x14ac:dyDescent="0.3">
      <c r="A24" s="8">
        <f>IF(B24&lt;&gt;"",ROWS($B$6:B24),"")</f>
        <v>19</v>
      </c>
      <c r="B24" s="1" t="s">
        <v>1180</v>
      </c>
      <c r="C24" s="1" t="s">
        <v>451</v>
      </c>
      <c r="D24" s="1" t="s">
        <v>69</v>
      </c>
      <c r="E24" s="21">
        <v>7724.67</v>
      </c>
      <c r="F24" s="9">
        <v>1029</v>
      </c>
      <c r="G24" s="9">
        <v>7</v>
      </c>
      <c r="H24" s="47">
        <v>46017</v>
      </c>
      <c r="I24" s="11" t="s">
        <v>300</v>
      </c>
    </row>
    <row r="25" spans="1:9" x14ac:dyDescent="0.3">
      <c r="A25" s="8">
        <f>IF(B25&lt;&gt;"",ROWS($B$6:B25),"")</f>
        <v>20</v>
      </c>
      <c r="B25" s="1" t="s">
        <v>466</v>
      </c>
      <c r="C25" s="1" t="s">
        <v>466</v>
      </c>
      <c r="D25" s="1" t="s">
        <v>103</v>
      </c>
      <c r="E25" s="21">
        <v>7024.4</v>
      </c>
      <c r="F25" s="9">
        <v>1251</v>
      </c>
      <c r="G25" s="9" t="s">
        <v>42</v>
      </c>
      <c r="H25" s="47">
        <v>46003</v>
      </c>
      <c r="I25" s="11" t="s">
        <v>141</v>
      </c>
    </row>
    <row r="26" spans="1:9" x14ac:dyDescent="0.3">
      <c r="A26" s="8">
        <f>IF(B26&lt;&gt;"",ROWS($B$6:B26),"")</f>
        <v>21</v>
      </c>
      <c r="B26" s="1" t="s">
        <v>1138</v>
      </c>
      <c r="C26" s="1" t="s">
        <v>181</v>
      </c>
      <c r="D26" s="1" t="s">
        <v>182</v>
      </c>
      <c r="E26" s="21">
        <v>6893.04</v>
      </c>
      <c r="F26" s="9">
        <v>1077</v>
      </c>
      <c r="G26" s="9">
        <v>6</v>
      </c>
      <c r="H26" s="47">
        <v>45961</v>
      </c>
      <c r="I26" s="11" t="s">
        <v>52</v>
      </c>
    </row>
    <row r="27" spans="1:9" x14ac:dyDescent="0.3">
      <c r="A27" s="8">
        <f>IF(B27&lt;&gt;"",ROWS($B$6:B27),"")</f>
        <v>22</v>
      </c>
      <c r="B27" s="1" t="s">
        <v>190</v>
      </c>
      <c r="C27" s="1" t="s">
        <v>190</v>
      </c>
      <c r="D27" s="1" t="s">
        <v>191</v>
      </c>
      <c r="E27" s="21">
        <v>5527.8</v>
      </c>
      <c r="F27" s="9">
        <v>999</v>
      </c>
      <c r="G27" s="9">
        <v>10</v>
      </c>
      <c r="H27" s="47">
        <v>45954</v>
      </c>
      <c r="I27" s="11" t="s">
        <v>59</v>
      </c>
    </row>
    <row r="28" spans="1:9" x14ac:dyDescent="0.3">
      <c r="A28" s="8">
        <f>IF(B28&lt;&gt;"",ROWS($B$6:B28),"")</f>
        <v>23</v>
      </c>
      <c r="B28" s="1" t="s">
        <v>1181</v>
      </c>
      <c r="C28" s="1" t="s">
        <v>535</v>
      </c>
      <c r="D28" s="1" t="s">
        <v>31</v>
      </c>
      <c r="E28" s="21">
        <v>4646.5600000000004</v>
      </c>
      <c r="F28" s="9">
        <v>667</v>
      </c>
      <c r="G28" s="9">
        <v>13</v>
      </c>
      <c r="H28" s="47">
        <v>46017</v>
      </c>
      <c r="I28" s="11" t="s">
        <v>52</v>
      </c>
    </row>
    <row r="29" spans="1:9" x14ac:dyDescent="0.3">
      <c r="A29" s="8">
        <f>IF(B29&lt;&gt;"",ROWS($B$6:B29),"")</f>
        <v>24</v>
      </c>
      <c r="B29" s="1" t="s">
        <v>228</v>
      </c>
      <c r="C29" s="1" t="s">
        <v>228</v>
      </c>
      <c r="D29" s="1" t="s">
        <v>27</v>
      </c>
      <c r="E29" s="21">
        <v>4550.9400000000005</v>
      </c>
      <c r="F29" s="9">
        <v>666</v>
      </c>
      <c r="G29" s="9" t="s">
        <v>42</v>
      </c>
      <c r="H29" s="47">
        <v>45975</v>
      </c>
      <c r="I29" s="11" t="s">
        <v>205</v>
      </c>
    </row>
    <row r="30" spans="1:9" x14ac:dyDescent="0.3">
      <c r="A30" s="8">
        <f>IF(B30&lt;&gt;"",ROWS($B$6:B30),"")</f>
        <v>25</v>
      </c>
      <c r="B30" s="1" t="s">
        <v>1162</v>
      </c>
      <c r="C30" s="1" t="s">
        <v>187</v>
      </c>
      <c r="D30" s="1" t="s">
        <v>69</v>
      </c>
      <c r="E30" s="21">
        <v>4021</v>
      </c>
      <c r="F30" s="9">
        <v>745</v>
      </c>
      <c r="G30" s="9">
        <v>7</v>
      </c>
      <c r="H30" s="47">
        <v>45968</v>
      </c>
      <c r="I30" s="11" t="s">
        <v>147</v>
      </c>
    </row>
    <row r="31" spans="1:9" x14ac:dyDescent="0.3">
      <c r="A31" s="8">
        <f>IF(B31&lt;&gt;"",ROWS($B$6:B31),"")</f>
        <v>26</v>
      </c>
      <c r="B31" s="1" t="s">
        <v>1160</v>
      </c>
      <c r="C31" s="1" t="s">
        <v>152</v>
      </c>
      <c r="D31" s="1" t="s">
        <v>31</v>
      </c>
      <c r="E31" s="21">
        <v>3543.17</v>
      </c>
      <c r="F31" s="9">
        <v>510</v>
      </c>
      <c r="G31" s="9">
        <v>6</v>
      </c>
      <c r="H31" s="47">
        <v>45968</v>
      </c>
      <c r="I31" s="11" t="s">
        <v>35</v>
      </c>
    </row>
    <row r="32" spans="1:9" x14ac:dyDescent="0.3">
      <c r="A32" s="8">
        <f>IF(B32&lt;&gt;"",ROWS($B$6:B32),"")</f>
        <v>27</v>
      </c>
      <c r="B32" s="1" t="s">
        <v>1182</v>
      </c>
      <c r="C32" s="1" t="s">
        <v>579</v>
      </c>
      <c r="D32" s="1" t="s">
        <v>140</v>
      </c>
      <c r="E32" s="21">
        <v>3350.9</v>
      </c>
      <c r="F32" s="9">
        <v>262</v>
      </c>
      <c r="G32" s="9">
        <v>2</v>
      </c>
      <c r="H32" s="47" t="s">
        <v>1079</v>
      </c>
      <c r="I32" s="11" t="s">
        <v>59</v>
      </c>
    </row>
    <row r="33" spans="1:9" x14ac:dyDescent="0.3">
      <c r="A33" s="8">
        <f>IF(B33&lt;&gt;"",ROWS($B$6:B33),"")</f>
        <v>28</v>
      </c>
      <c r="B33" s="1" t="s">
        <v>1169</v>
      </c>
      <c r="C33" s="1" t="s">
        <v>470</v>
      </c>
      <c r="D33" s="1" t="s">
        <v>203</v>
      </c>
      <c r="E33" s="21">
        <v>2915.31</v>
      </c>
      <c r="F33" s="9">
        <v>491</v>
      </c>
      <c r="G33" s="9">
        <v>16</v>
      </c>
      <c r="H33" s="47">
        <v>45989</v>
      </c>
      <c r="I33" s="11" t="s">
        <v>104</v>
      </c>
    </row>
    <row r="34" spans="1:9" x14ac:dyDescent="0.3">
      <c r="A34" s="8">
        <f>IF(B34&lt;&gt;"",ROWS($B$6:B34),"")</f>
        <v>29</v>
      </c>
      <c r="B34" s="1" t="s">
        <v>1183</v>
      </c>
      <c r="C34" s="1" t="s">
        <v>604</v>
      </c>
      <c r="D34" s="1" t="s">
        <v>605</v>
      </c>
      <c r="E34" s="21">
        <v>2606.35</v>
      </c>
      <c r="F34" s="9">
        <v>455</v>
      </c>
      <c r="G34" s="9">
        <v>3</v>
      </c>
      <c r="H34" s="47" t="s">
        <v>1079</v>
      </c>
      <c r="I34" s="11" t="s">
        <v>104</v>
      </c>
    </row>
    <row r="35" spans="1:9" x14ac:dyDescent="0.3">
      <c r="A35" s="8">
        <f>IF(B35&lt;&gt;"",ROWS($B$6:B35),"")</f>
        <v>30</v>
      </c>
      <c r="B35" s="1" t="s">
        <v>1184</v>
      </c>
      <c r="C35" s="1" t="s">
        <v>630</v>
      </c>
      <c r="D35" s="1" t="s">
        <v>69</v>
      </c>
      <c r="E35" s="21">
        <v>2175</v>
      </c>
      <c r="F35" s="9">
        <v>462</v>
      </c>
      <c r="G35" s="9">
        <v>3</v>
      </c>
      <c r="H35" s="47">
        <v>45261</v>
      </c>
      <c r="I35" s="11" t="s">
        <v>439</v>
      </c>
    </row>
    <row r="36" spans="1:9" x14ac:dyDescent="0.3">
      <c r="A36" s="8">
        <f>IF(B36&lt;&gt;"",ROWS($B$6:B36),"")</f>
        <v>31</v>
      </c>
      <c r="B36" s="1" t="s">
        <v>639</v>
      </c>
      <c r="C36" s="1" t="s">
        <v>639</v>
      </c>
      <c r="D36" s="1" t="s">
        <v>27</v>
      </c>
      <c r="E36" s="21">
        <v>2073.46</v>
      </c>
      <c r="F36" s="9">
        <v>348</v>
      </c>
      <c r="G36" s="9">
        <v>16</v>
      </c>
      <c r="H36" s="47">
        <v>46003</v>
      </c>
      <c r="I36" s="11" t="s">
        <v>28</v>
      </c>
    </row>
    <row r="37" spans="1:9" x14ac:dyDescent="0.3">
      <c r="A37" s="8">
        <f>IF(B37&lt;&gt;"",ROWS($B$6:B37),"")</f>
        <v>32</v>
      </c>
      <c r="B37" s="1" t="s">
        <v>1185</v>
      </c>
      <c r="C37" s="1" t="s">
        <v>662</v>
      </c>
      <c r="D37" s="1" t="s">
        <v>69</v>
      </c>
      <c r="E37" s="21">
        <v>1883</v>
      </c>
      <c r="F37" s="9">
        <v>326</v>
      </c>
      <c r="G37" s="9" t="s">
        <v>42</v>
      </c>
      <c r="H37" s="47">
        <v>46003</v>
      </c>
      <c r="I37" s="11" t="s">
        <v>282</v>
      </c>
    </row>
    <row r="38" spans="1:9" x14ac:dyDescent="0.3">
      <c r="A38" s="8">
        <f>IF(B38&lt;&gt;"",ROWS($B$6:B38),"")</f>
        <v>33</v>
      </c>
      <c r="B38" s="1" t="s">
        <v>1165</v>
      </c>
      <c r="C38" s="1" t="s">
        <v>288</v>
      </c>
      <c r="D38" s="1" t="s">
        <v>119</v>
      </c>
      <c r="E38" s="21">
        <v>1742.28</v>
      </c>
      <c r="F38" s="9">
        <v>348</v>
      </c>
      <c r="G38" s="9">
        <v>8</v>
      </c>
      <c r="H38" s="47">
        <v>45975</v>
      </c>
      <c r="I38" s="11" t="s">
        <v>28</v>
      </c>
    </row>
    <row r="39" spans="1:9" x14ac:dyDescent="0.3">
      <c r="A39" s="8">
        <f>IF(B39&lt;&gt;"",ROWS($B$6:B39),"")</f>
        <v>34</v>
      </c>
      <c r="B39" s="1" t="s">
        <v>551</v>
      </c>
      <c r="C39" s="1" t="s">
        <v>551</v>
      </c>
      <c r="D39" s="1" t="s">
        <v>27</v>
      </c>
      <c r="E39" s="21">
        <v>1695</v>
      </c>
      <c r="F39" s="9">
        <v>389</v>
      </c>
      <c r="G39" s="9">
        <v>3</v>
      </c>
      <c r="H39" s="47">
        <v>45989</v>
      </c>
      <c r="I39" s="11" t="s">
        <v>492</v>
      </c>
    </row>
    <row r="40" spans="1:9" x14ac:dyDescent="0.3">
      <c r="A40" s="8">
        <f>IF(B40&lt;&gt;"",ROWS($B$6:B40),"")</f>
        <v>35</v>
      </c>
      <c r="B40" s="1" t="s">
        <v>978</v>
      </c>
      <c r="C40" s="1" t="s">
        <v>65</v>
      </c>
      <c r="D40" s="1" t="s">
        <v>66</v>
      </c>
      <c r="E40" s="21">
        <v>1469.89</v>
      </c>
      <c r="F40" s="9">
        <v>273</v>
      </c>
      <c r="G40" s="9">
        <v>4</v>
      </c>
      <c r="H40" s="47">
        <v>45744</v>
      </c>
      <c r="I40" s="11" t="s">
        <v>59</v>
      </c>
    </row>
    <row r="41" spans="1:9" x14ac:dyDescent="0.3">
      <c r="A41" s="8">
        <f>IF(B41&lt;&gt;"",ROWS($B$6:B41),"")</f>
        <v>36</v>
      </c>
      <c r="B41" s="1" t="s">
        <v>1124</v>
      </c>
      <c r="C41" s="1" t="s">
        <v>281</v>
      </c>
      <c r="D41" s="1" t="s">
        <v>140</v>
      </c>
      <c r="E41" s="21">
        <v>1130.0200000000004</v>
      </c>
      <c r="F41" s="9">
        <v>191</v>
      </c>
      <c r="G41" s="9" t="s">
        <v>42</v>
      </c>
      <c r="H41" s="47">
        <v>45919</v>
      </c>
      <c r="I41" s="11" t="s">
        <v>282</v>
      </c>
    </row>
    <row r="42" spans="1:9" x14ac:dyDescent="0.3">
      <c r="A42" s="8">
        <f>IF(B42&lt;&gt;"",ROWS($B$6:B42),"")</f>
        <v>37</v>
      </c>
      <c r="B42" s="1" t="s">
        <v>1131</v>
      </c>
      <c r="C42" s="1" t="s">
        <v>165</v>
      </c>
      <c r="D42" s="1" t="s">
        <v>166</v>
      </c>
      <c r="E42" s="21">
        <v>1111</v>
      </c>
      <c r="F42" s="9">
        <v>271</v>
      </c>
      <c r="G42" s="9">
        <v>1</v>
      </c>
      <c r="H42" s="47">
        <v>45947</v>
      </c>
      <c r="I42" s="11" t="s">
        <v>28</v>
      </c>
    </row>
    <row r="43" spans="1:9" x14ac:dyDescent="0.3">
      <c r="A43" s="8">
        <f>IF(B43&lt;&gt;"",ROWS($B$6:B43),"")</f>
        <v>38</v>
      </c>
      <c r="B43" s="1" t="s">
        <v>429</v>
      </c>
      <c r="C43" s="1" t="s">
        <v>430</v>
      </c>
      <c r="D43" s="1" t="s">
        <v>69</v>
      </c>
      <c r="E43" s="21">
        <v>1021.5</v>
      </c>
      <c r="F43" s="9">
        <v>230</v>
      </c>
      <c r="G43" s="9">
        <v>1</v>
      </c>
      <c r="H43" s="47">
        <v>45592</v>
      </c>
      <c r="I43" s="11" t="s">
        <v>431</v>
      </c>
    </row>
    <row r="44" spans="1:9" x14ac:dyDescent="0.3">
      <c r="A44" s="8">
        <f>IF(B44&lt;&gt;"",ROWS($B$6:B44),"")</f>
        <v>39</v>
      </c>
      <c r="B44" s="1" t="s">
        <v>1093</v>
      </c>
      <c r="C44" s="1" t="s">
        <v>75</v>
      </c>
      <c r="D44" s="1" t="s">
        <v>31</v>
      </c>
      <c r="E44" s="21">
        <v>981.85</v>
      </c>
      <c r="F44" s="9">
        <v>139</v>
      </c>
      <c r="G44" s="9">
        <v>2</v>
      </c>
      <c r="H44" s="47">
        <v>45891</v>
      </c>
      <c r="I44" s="11" t="s">
        <v>63</v>
      </c>
    </row>
    <row r="45" spans="1:9" x14ac:dyDescent="0.3">
      <c r="A45" s="8">
        <f>IF(B45&lt;&gt;"",ROWS($B$6:B45),"")</f>
        <v>40</v>
      </c>
      <c r="B45" s="1" t="s">
        <v>1141</v>
      </c>
      <c r="C45" s="1" t="s">
        <v>422</v>
      </c>
      <c r="D45" s="1" t="s">
        <v>423</v>
      </c>
      <c r="E45" s="21">
        <v>979</v>
      </c>
      <c r="F45" s="9">
        <v>177</v>
      </c>
      <c r="G45" s="9">
        <v>3</v>
      </c>
      <c r="H45" s="47">
        <v>45954</v>
      </c>
      <c r="I45" s="11" t="s">
        <v>141</v>
      </c>
    </row>
    <row r="46" spans="1:9" x14ac:dyDescent="0.3">
      <c r="A46" s="8">
        <f>IF(B46&lt;&gt;"",ROWS($B$6:B46),"")</f>
        <v>41</v>
      </c>
      <c r="B46" s="1" t="s">
        <v>1186</v>
      </c>
      <c r="C46" s="1" t="s">
        <v>710</v>
      </c>
      <c r="D46" s="1" t="s">
        <v>161</v>
      </c>
      <c r="E46" s="21">
        <v>949</v>
      </c>
      <c r="F46" s="9">
        <v>302</v>
      </c>
      <c r="G46" s="9" t="s">
        <v>42</v>
      </c>
      <c r="H46" s="47">
        <v>45625</v>
      </c>
      <c r="I46" s="11" t="s">
        <v>282</v>
      </c>
    </row>
    <row r="47" spans="1:9" x14ac:dyDescent="0.3">
      <c r="A47" s="8">
        <f>IF(B47&lt;&gt;"",ROWS($B$6:B47),"")</f>
        <v>42</v>
      </c>
      <c r="B47" s="1" t="s">
        <v>1147</v>
      </c>
      <c r="C47" s="1" t="s">
        <v>500</v>
      </c>
      <c r="D47" s="1" t="s">
        <v>140</v>
      </c>
      <c r="E47" s="21">
        <v>915.2</v>
      </c>
      <c r="F47" s="9">
        <v>128</v>
      </c>
      <c r="G47" s="9">
        <v>2</v>
      </c>
      <c r="H47" s="47">
        <v>45940</v>
      </c>
      <c r="I47" s="11" t="s">
        <v>300</v>
      </c>
    </row>
    <row r="48" spans="1:9" x14ac:dyDescent="0.3">
      <c r="A48" s="8">
        <f>IF(B48&lt;&gt;"",ROWS($B$6:B48),"")</f>
        <v>43</v>
      </c>
      <c r="B48" s="1" t="s">
        <v>26</v>
      </c>
      <c r="C48" s="1" t="s">
        <v>26</v>
      </c>
      <c r="D48" s="1" t="s">
        <v>27</v>
      </c>
      <c r="E48" s="21">
        <v>906.07</v>
      </c>
      <c r="F48" s="9">
        <v>223</v>
      </c>
      <c r="G48" s="9">
        <v>5</v>
      </c>
      <c r="H48" s="47">
        <v>45681</v>
      </c>
      <c r="I48" s="11" t="s">
        <v>28</v>
      </c>
    </row>
    <row r="49" spans="1:9" x14ac:dyDescent="0.3">
      <c r="A49" s="8">
        <f>IF(B49&lt;&gt;"",ROWS($B$6:B49),"")</f>
        <v>44</v>
      </c>
      <c r="B49" s="1" t="s">
        <v>752</v>
      </c>
      <c r="C49" s="1" t="s">
        <v>753</v>
      </c>
      <c r="D49" s="1" t="s">
        <v>31</v>
      </c>
      <c r="E49" s="21">
        <v>688.4</v>
      </c>
      <c r="F49" s="9">
        <v>70</v>
      </c>
      <c r="G49" s="9">
        <v>1</v>
      </c>
      <c r="H49" s="47">
        <v>43854</v>
      </c>
      <c r="I49" s="11" t="s">
        <v>63</v>
      </c>
    </row>
    <row r="50" spans="1:9" x14ac:dyDescent="0.3">
      <c r="A50" s="8">
        <f>IF(B50&lt;&gt;"",ROWS($B$6:B50),"")</f>
        <v>45</v>
      </c>
      <c r="B50" s="1" t="s">
        <v>1030</v>
      </c>
      <c r="C50" s="1" t="s">
        <v>299</v>
      </c>
      <c r="D50" s="1" t="s">
        <v>161</v>
      </c>
      <c r="E50" s="21">
        <v>2853.76</v>
      </c>
      <c r="F50" s="9">
        <v>654</v>
      </c>
      <c r="G50" s="9">
        <v>2</v>
      </c>
      <c r="H50" s="47">
        <v>45786</v>
      </c>
      <c r="I50" s="11" t="s">
        <v>300</v>
      </c>
    </row>
    <row r="51" spans="1:9" x14ac:dyDescent="0.3">
      <c r="A51" s="8">
        <f>IF(B51&lt;&gt;"",ROWS($B$6:B51),"")</f>
        <v>46</v>
      </c>
      <c r="B51" s="1" t="s">
        <v>1168</v>
      </c>
      <c r="C51" s="1" t="s">
        <v>455</v>
      </c>
      <c r="D51" s="1" t="s">
        <v>31</v>
      </c>
      <c r="E51" s="21">
        <v>581.6</v>
      </c>
      <c r="F51" s="9">
        <v>124</v>
      </c>
      <c r="G51" s="9">
        <v>3</v>
      </c>
      <c r="H51" s="47">
        <v>45968</v>
      </c>
      <c r="I51" s="11" t="s">
        <v>104</v>
      </c>
    </row>
    <row r="52" spans="1:9" x14ac:dyDescent="0.3">
      <c r="A52" s="8">
        <f>IF(B52&lt;&gt;"",ROWS($B$6:B52),"")</f>
        <v>47</v>
      </c>
      <c r="B52" s="1" t="s">
        <v>1133</v>
      </c>
      <c r="C52" s="1" t="s">
        <v>145</v>
      </c>
      <c r="D52" s="1" t="s">
        <v>146</v>
      </c>
      <c r="E52" s="21">
        <v>580</v>
      </c>
      <c r="F52" s="9">
        <v>124</v>
      </c>
      <c r="G52" s="9">
        <v>7</v>
      </c>
      <c r="H52" s="47">
        <v>45954</v>
      </c>
      <c r="I52" s="11" t="s">
        <v>147</v>
      </c>
    </row>
    <row r="53" spans="1:9" x14ac:dyDescent="0.3">
      <c r="A53" s="8">
        <f>IF(B53&lt;&gt;"",ROWS($B$6:B53),"")</f>
        <v>48</v>
      </c>
      <c r="B53" s="1" t="s">
        <v>647</v>
      </c>
      <c r="C53" s="1" t="s">
        <v>648</v>
      </c>
      <c r="D53" s="1" t="s">
        <v>649</v>
      </c>
      <c r="E53" s="21">
        <v>530.5</v>
      </c>
      <c r="F53" s="9">
        <v>146</v>
      </c>
      <c r="G53" s="9">
        <v>1</v>
      </c>
      <c r="H53" s="47">
        <v>45931</v>
      </c>
      <c r="I53" s="11" t="s">
        <v>431</v>
      </c>
    </row>
    <row r="54" spans="1:9" x14ac:dyDescent="0.3">
      <c r="A54" s="8">
        <f>IF(B54&lt;&gt;"",ROWS($B$6:B54),"")</f>
        <v>49</v>
      </c>
      <c r="B54" s="1" t="s">
        <v>1187</v>
      </c>
      <c r="C54" s="1" t="s">
        <v>774</v>
      </c>
      <c r="D54" s="1" t="s">
        <v>31</v>
      </c>
      <c r="E54" s="21">
        <v>523.04999999999995</v>
      </c>
      <c r="F54" s="9">
        <v>76</v>
      </c>
      <c r="G54" s="9">
        <v>3</v>
      </c>
      <c r="H54" s="47" t="s">
        <v>1079</v>
      </c>
      <c r="I54" s="11" t="s">
        <v>104</v>
      </c>
    </row>
    <row r="55" spans="1:9" x14ac:dyDescent="0.3">
      <c r="A55" s="8">
        <f>IF(B55&lt;&gt;"",ROWS($B$6:B55),"")</f>
        <v>50</v>
      </c>
      <c r="B55" s="1" t="s">
        <v>1085</v>
      </c>
      <c r="C55" s="1" t="s">
        <v>531</v>
      </c>
      <c r="D55" s="1" t="s">
        <v>161</v>
      </c>
      <c r="E55" s="21">
        <v>484</v>
      </c>
      <c r="F55" s="9">
        <v>75</v>
      </c>
      <c r="G55" s="9">
        <v>1</v>
      </c>
      <c r="H55" s="47">
        <v>45863</v>
      </c>
      <c r="I55" s="11" t="s">
        <v>104</v>
      </c>
    </row>
    <row r="56" spans="1:9" x14ac:dyDescent="0.3">
      <c r="A56" s="8">
        <f>IF(B56&lt;&gt;"",ROWS($B$6:B56),"")</f>
        <v>51</v>
      </c>
      <c r="B56" s="1" t="s">
        <v>787</v>
      </c>
      <c r="C56" s="1" t="s">
        <v>787</v>
      </c>
      <c r="D56" s="1" t="s">
        <v>119</v>
      </c>
      <c r="E56" s="21">
        <v>480</v>
      </c>
      <c r="F56" s="9">
        <v>101</v>
      </c>
      <c r="G56" s="9">
        <v>1</v>
      </c>
      <c r="H56" s="47">
        <v>45422</v>
      </c>
      <c r="I56" s="11" t="s">
        <v>439</v>
      </c>
    </row>
    <row r="57" spans="1:9" x14ac:dyDescent="0.3">
      <c r="A57" s="8">
        <f>IF(B57&lt;&gt;"",ROWS($B$6:B57),"")</f>
        <v>52</v>
      </c>
      <c r="B57" s="1" t="s">
        <v>1171</v>
      </c>
      <c r="C57" s="1" t="s">
        <v>651</v>
      </c>
      <c r="D57" s="1" t="s">
        <v>652</v>
      </c>
      <c r="E57" s="21">
        <v>405.7</v>
      </c>
      <c r="F57" s="9">
        <v>74</v>
      </c>
      <c r="G57" s="9" t="s">
        <v>42</v>
      </c>
      <c r="H57" s="47">
        <v>45989</v>
      </c>
      <c r="I57" s="11" t="s">
        <v>282</v>
      </c>
    </row>
    <row r="58" spans="1:9" x14ac:dyDescent="0.3">
      <c r="A58" s="8">
        <f>IF(B58&lt;&gt;"",ROWS($B$6:B58),"")</f>
        <v>53</v>
      </c>
      <c r="B58" s="1" t="s">
        <v>1151</v>
      </c>
      <c r="C58" s="1" t="s">
        <v>565</v>
      </c>
      <c r="D58" s="1" t="s">
        <v>140</v>
      </c>
      <c r="E58" s="21">
        <v>680.02</v>
      </c>
      <c r="F58" s="9">
        <v>163</v>
      </c>
      <c r="G58" s="9">
        <v>1</v>
      </c>
      <c r="H58" s="47">
        <v>45954</v>
      </c>
      <c r="I58" s="11" t="s">
        <v>300</v>
      </c>
    </row>
    <row r="59" spans="1:9" x14ac:dyDescent="0.3">
      <c r="A59" s="8">
        <f>IF(B59&lt;&gt;"",ROWS($B$6:B59),"")</f>
        <v>54</v>
      </c>
      <c r="B59" s="1" t="s">
        <v>698</v>
      </c>
      <c r="C59" s="1" t="s">
        <v>699</v>
      </c>
      <c r="D59" s="1" t="s">
        <v>197</v>
      </c>
      <c r="E59" s="21">
        <v>384</v>
      </c>
      <c r="F59" s="9">
        <v>96</v>
      </c>
      <c r="G59" s="9" t="s">
        <v>42</v>
      </c>
      <c r="H59" s="47">
        <v>44883</v>
      </c>
      <c r="I59" s="11" t="s">
        <v>282</v>
      </c>
    </row>
    <row r="60" spans="1:9" x14ac:dyDescent="0.3">
      <c r="A60" s="8">
        <f>IF(B60&lt;&gt;"",ROWS($B$6:B60),"")</f>
        <v>55</v>
      </c>
      <c r="B60" s="1" t="s">
        <v>1132</v>
      </c>
      <c r="C60" s="1" t="s">
        <v>215</v>
      </c>
      <c r="D60" s="1" t="s">
        <v>31</v>
      </c>
      <c r="E60" s="21">
        <v>372.35</v>
      </c>
      <c r="F60" s="9">
        <v>57</v>
      </c>
      <c r="G60" s="9">
        <v>2</v>
      </c>
      <c r="H60" s="47">
        <v>45954</v>
      </c>
      <c r="I60" s="11" t="s">
        <v>947</v>
      </c>
    </row>
    <row r="61" spans="1:9" x14ac:dyDescent="0.3">
      <c r="A61" s="8">
        <f>IF(B61&lt;&gt;"",ROWS($B$6:B61),"")</f>
        <v>56</v>
      </c>
      <c r="B61" s="1" t="s">
        <v>1004</v>
      </c>
      <c r="C61" s="1" t="s">
        <v>555</v>
      </c>
      <c r="D61" s="1" t="s">
        <v>31</v>
      </c>
      <c r="E61" s="21">
        <v>368.99</v>
      </c>
      <c r="F61" s="9">
        <v>73</v>
      </c>
      <c r="G61" s="9">
        <v>2</v>
      </c>
      <c r="H61" s="47">
        <v>45359</v>
      </c>
      <c r="I61" s="11" t="s">
        <v>947</v>
      </c>
    </row>
    <row r="62" spans="1:9" x14ac:dyDescent="0.3">
      <c r="A62" s="8">
        <f>IF(B62&lt;&gt;"",ROWS($B$6:B62),"")</f>
        <v>57</v>
      </c>
      <c r="B62" s="1" t="s">
        <v>729</v>
      </c>
      <c r="C62" s="1" t="s">
        <v>730</v>
      </c>
      <c r="D62" s="1" t="s">
        <v>161</v>
      </c>
      <c r="E62" s="21">
        <v>348</v>
      </c>
      <c r="F62" s="9">
        <v>87</v>
      </c>
      <c r="G62" s="9">
        <v>1</v>
      </c>
      <c r="H62" s="47">
        <v>45371</v>
      </c>
      <c r="I62" s="11" t="s">
        <v>431</v>
      </c>
    </row>
    <row r="63" spans="1:9" x14ac:dyDescent="0.3">
      <c r="A63" s="8">
        <f>IF(B63&lt;&gt;"",ROWS($B$6:B63),"")</f>
        <v>58</v>
      </c>
      <c r="B63" s="1" t="s">
        <v>806</v>
      </c>
      <c r="C63" s="1" t="s">
        <v>807</v>
      </c>
      <c r="D63" s="1" t="s">
        <v>808</v>
      </c>
      <c r="E63" s="21">
        <v>344.7</v>
      </c>
      <c r="F63" s="9">
        <v>39</v>
      </c>
      <c r="G63" s="9" t="s">
        <v>42</v>
      </c>
      <c r="H63" s="47">
        <v>43469</v>
      </c>
      <c r="I63" s="11" t="s">
        <v>141</v>
      </c>
    </row>
    <row r="64" spans="1:9" x14ac:dyDescent="0.3">
      <c r="A64" s="8">
        <f>IF(B64&lt;&gt;"",ROWS($B$6:B64),"")</f>
        <v>59</v>
      </c>
      <c r="B64" s="1" t="s">
        <v>1130</v>
      </c>
      <c r="C64" s="1" t="s">
        <v>219</v>
      </c>
      <c r="D64" s="1" t="s">
        <v>31</v>
      </c>
      <c r="E64" s="21">
        <v>342</v>
      </c>
      <c r="F64" s="9">
        <v>114</v>
      </c>
      <c r="G64" s="9">
        <v>1</v>
      </c>
      <c r="H64" s="47">
        <v>45940</v>
      </c>
      <c r="I64" s="11" t="s">
        <v>28</v>
      </c>
    </row>
    <row r="65" spans="1:9" x14ac:dyDescent="0.3">
      <c r="A65" s="8">
        <f>IF(B65&lt;&gt;"",ROWS($B$6:B65),"")</f>
        <v>60</v>
      </c>
      <c r="B65" s="1" t="s">
        <v>1016</v>
      </c>
      <c r="C65" s="1" t="s">
        <v>293</v>
      </c>
      <c r="D65" s="1" t="s">
        <v>294</v>
      </c>
      <c r="E65" s="21">
        <v>341.78</v>
      </c>
      <c r="F65" s="9">
        <v>113</v>
      </c>
      <c r="G65" s="9">
        <v>2</v>
      </c>
      <c r="H65" s="47">
        <v>45765</v>
      </c>
      <c r="I65" s="11" t="s">
        <v>135</v>
      </c>
    </row>
    <row r="66" spans="1:9" x14ac:dyDescent="0.3">
      <c r="A66" s="8">
        <f>IF(B66&lt;&gt;"",ROWS($B$6:B66),"")</f>
        <v>61</v>
      </c>
      <c r="B66" s="1" t="s">
        <v>1116</v>
      </c>
      <c r="C66" s="1" t="s">
        <v>73</v>
      </c>
      <c r="D66" s="1" t="s">
        <v>31</v>
      </c>
      <c r="E66" s="21">
        <v>340.77</v>
      </c>
      <c r="F66" s="9">
        <v>58</v>
      </c>
      <c r="G66" s="9">
        <v>2</v>
      </c>
      <c r="H66" s="47">
        <v>45926</v>
      </c>
      <c r="I66" s="11" t="s">
        <v>32</v>
      </c>
    </row>
    <row r="67" spans="1:9" x14ac:dyDescent="0.3">
      <c r="A67" s="8">
        <f>IF(B67&lt;&gt;"",ROWS($B$6:B67),"")</f>
        <v>62</v>
      </c>
      <c r="B67" s="1" t="s">
        <v>1163</v>
      </c>
      <c r="C67" s="1" t="s">
        <v>260</v>
      </c>
      <c r="D67" s="1" t="s">
        <v>185</v>
      </c>
      <c r="E67" s="21">
        <v>335.88</v>
      </c>
      <c r="F67" s="9">
        <v>77</v>
      </c>
      <c r="G67" s="9">
        <v>3</v>
      </c>
      <c r="H67" s="47">
        <v>45975</v>
      </c>
      <c r="I67" s="11" t="s">
        <v>47</v>
      </c>
    </row>
    <row r="68" spans="1:9" x14ac:dyDescent="0.3">
      <c r="A68" s="8">
        <f>IF(B68&lt;&gt;"",ROWS($B$6:B68),"")</f>
        <v>63</v>
      </c>
      <c r="B68" s="1" t="s">
        <v>683</v>
      </c>
      <c r="C68" s="1" t="s">
        <v>684</v>
      </c>
      <c r="D68" s="1" t="s">
        <v>685</v>
      </c>
      <c r="E68" s="21">
        <v>324</v>
      </c>
      <c r="F68" s="9">
        <v>81</v>
      </c>
      <c r="G68" s="9">
        <v>1</v>
      </c>
      <c r="H68" s="47">
        <v>45955</v>
      </c>
      <c r="I68" s="11" t="s">
        <v>431</v>
      </c>
    </row>
    <row r="69" spans="1:9" x14ac:dyDescent="0.3">
      <c r="A69" s="8">
        <f>IF(B69&lt;&gt;"",ROWS($B$6:B69),"")</f>
        <v>64</v>
      </c>
      <c r="B69" s="1" t="s">
        <v>1188</v>
      </c>
      <c r="C69" s="1" t="s">
        <v>824</v>
      </c>
      <c r="D69" s="1" t="s">
        <v>31</v>
      </c>
      <c r="E69" s="21">
        <v>302.5</v>
      </c>
      <c r="F69" s="9">
        <v>51</v>
      </c>
      <c r="G69" s="9">
        <v>1</v>
      </c>
      <c r="H69" s="47">
        <v>45555</v>
      </c>
      <c r="I69" s="11" t="s">
        <v>47</v>
      </c>
    </row>
    <row r="70" spans="1:9" x14ac:dyDescent="0.3">
      <c r="A70" s="8">
        <f>IF(B70&lt;&gt;"",ROWS($B$6:B70),"")</f>
        <v>65</v>
      </c>
      <c r="B70" s="1" t="s">
        <v>731</v>
      </c>
      <c r="C70" s="1" t="s">
        <v>731</v>
      </c>
      <c r="D70" s="1" t="s">
        <v>27</v>
      </c>
      <c r="E70" s="21">
        <v>300</v>
      </c>
      <c r="F70" s="9">
        <v>75</v>
      </c>
      <c r="G70" s="9">
        <v>1</v>
      </c>
      <c r="H70" s="47">
        <v>44974</v>
      </c>
      <c r="I70" s="11" t="s">
        <v>28</v>
      </c>
    </row>
    <row r="71" spans="1:9" x14ac:dyDescent="0.3">
      <c r="A71" s="8">
        <f>IF(B71&lt;&gt;"",ROWS($B$6:B71),"")</f>
        <v>66</v>
      </c>
      <c r="B71" s="1" t="s">
        <v>1189</v>
      </c>
      <c r="C71" s="1" t="s">
        <v>1190</v>
      </c>
      <c r="D71" s="1" t="s">
        <v>829</v>
      </c>
      <c r="E71" s="21">
        <v>300</v>
      </c>
      <c r="F71" s="9">
        <v>60</v>
      </c>
      <c r="G71" s="9">
        <v>1</v>
      </c>
      <c r="H71" s="47">
        <v>44512</v>
      </c>
      <c r="I71" s="11" t="s">
        <v>1077</v>
      </c>
    </row>
    <row r="72" spans="1:9" x14ac:dyDescent="0.3">
      <c r="A72" s="8">
        <f>IF(B72&lt;&gt;"",ROWS($B$6:B72),"")</f>
        <v>67</v>
      </c>
      <c r="B72" s="1" t="s">
        <v>912</v>
      </c>
      <c r="C72" s="1" t="s">
        <v>139</v>
      </c>
      <c r="D72" s="1" t="s">
        <v>140</v>
      </c>
      <c r="E72" s="21">
        <v>278</v>
      </c>
      <c r="F72" s="9">
        <v>29</v>
      </c>
      <c r="G72" s="9" t="s">
        <v>42</v>
      </c>
      <c r="H72" s="47">
        <v>45653</v>
      </c>
      <c r="I72" s="11" t="s">
        <v>141</v>
      </c>
    </row>
    <row r="73" spans="1:9" x14ac:dyDescent="0.3">
      <c r="A73" s="8">
        <f>IF(B73&lt;&gt;"",ROWS($B$6:B73),"")</f>
        <v>68</v>
      </c>
      <c r="B73" s="1" t="s">
        <v>832</v>
      </c>
      <c r="C73" s="1" t="s">
        <v>832</v>
      </c>
      <c r="D73" s="1" t="s">
        <v>31</v>
      </c>
      <c r="E73" s="21">
        <v>270</v>
      </c>
      <c r="F73" s="9">
        <v>45</v>
      </c>
      <c r="G73" s="9">
        <v>1</v>
      </c>
      <c r="H73" s="47">
        <v>44736</v>
      </c>
      <c r="I73" s="11" t="s">
        <v>32</v>
      </c>
    </row>
    <row r="74" spans="1:9" x14ac:dyDescent="0.3">
      <c r="A74" s="8">
        <f>IF(B74&lt;&gt;"",ROWS($B$6:B74),"")</f>
        <v>69</v>
      </c>
      <c r="B74" s="1" t="s">
        <v>517</v>
      </c>
      <c r="C74" s="1" t="s">
        <v>518</v>
      </c>
      <c r="D74" s="1" t="s">
        <v>519</v>
      </c>
      <c r="E74" s="21">
        <v>260.5</v>
      </c>
      <c r="F74" s="9">
        <v>72</v>
      </c>
      <c r="G74" s="9">
        <v>1</v>
      </c>
      <c r="H74" s="47">
        <v>44807</v>
      </c>
      <c r="I74" s="11" t="s">
        <v>431</v>
      </c>
    </row>
    <row r="75" spans="1:9" x14ac:dyDescent="0.3">
      <c r="A75" s="8">
        <f>IF(B75&lt;&gt;"",ROWS($B$6:B75),"")</f>
        <v>70</v>
      </c>
      <c r="B75" s="1" t="s">
        <v>950</v>
      </c>
      <c r="C75" s="1" t="s">
        <v>950</v>
      </c>
      <c r="D75" s="1" t="s">
        <v>27</v>
      </c>
      <c r="E75" s="21">
        <v>253.76</v>
      </c>
      <c r="F75" s="9">
        <v>51</v>
      </c>
      <c r="G75" s="9">
        <v>2</v>
      </c>
      <c r="H75" s="47">
        <v>44834</v>
      </c>
      <c r="I75" s="11" t="s">
        <v>59</v>
      </c>
    </row>
    <row r="76" spans="1:9" x14ac:dyDescent="0.3">
      <c r="A76" s="8">
        <f>IF(B76&lt;&gt;"",ROWS($B$6:B76),"")</f>
        <v>71</v>
      </c>
      <c r="B76" s="1" t="s">
        <v>997</v>
      </c>
      <c r="C76" s="1" t="s">
        <v>587</v>
      </c>
      <c r="D76" s="1" t="s">
        <v>588</v>
      </c>
      <c r="E76" s="21">
        <v>244.8</v>
      </c>
      <c r="F76" s="9">
        <v>40</v>
      </c>
      <c r="G76" s="9">
        <v>1</v>
      </c>
      <c r="H76" s="47">
        <v>45740</v>
      </c>
      <c r="I76" s="11" t="s">
        <v>59</v>
      </c>
    </row>
    <row r="77" spans="1:9" x14ac:dyDescent="0.3">
      <c r="A77" s="8">
        <f>IF(B77&lt;&gt;"",ROWS($B$6:B77),"")</f>
        <v>72</v>
      </c>
      <c r="B77" s="1" t="s">
        <v>953</v>
      </c>
      <c r="C77" s="1" t="s">
        <v>743</v>
      </c>
      <c r="D77" s="1" t="s">
        <v>31</v>
      </c>
      <c r="E77" s="21">
        <v>242</v>
      </c>
      <c r="F77" s="9">
        <v>49</v>
      </c>
      <c r="G77" s="9">
        <v>1</v>
      </c>
      <c r="H77" s="47">
        <v>45401</v>
      </c>
      <c r="I77" s="11" t="s">
        <v>52</v>
      </c>
    </row>
    <row r="78" spans="1:9" x14ac:dyDescent="0.3">
      <c r="A78" s="8">
        <f>IF(B78&lt;&gt;"",ROWS($B$6:B78),"")</f>
        <v>73</v>
      </c>
      <c r="B78" s="1" t="s">
        <v>1102</v>
      </c>
      <c r="C78" s="1" t="s">
        <v>315</v>
      </c>
      <c r="D78" s="1" t="s">
        <v>31</v>
      </c>
      <c r="E78" s="21">
        <v>223.2</v>
      </c>
      <c r="F78" s="9">
        <v>45</v>
      </c>
      <c r="G78" s="9">
        <v>1</v>
      </c>
      <c r="H78" s="47">
        <v>45898</v>
      </c>
      <c r="I78" s="11" t="s">
        <v>35</v>
      </c>
    </row>
    <row r="79" spans="1:9" x14ac:dyDescent="0.3">
      <c r="A79" s="8">
        <f>IF(B79&lt;&gt;"",ROWS($B$6:B79),"")</f>
        <v>74</v>
      </c>
      <c r="B79" s="1" t="s">
        <v>1086</v>
      </c>
      <c r="C79" s="1" t="s">
        <v>125</v>
      </c>
      <c r="D79" s="1" t="s">
        <v>31</v>
      </c>
      <c r="E79" s="21">
        <v>223.2</v>
      </c>
      <c r="F79" s="9">
        <v>45</v>
      </c>
      <c r="G79" s="9">
        <v>1</v>
      </c>
      <c r="H79" s="47">
        <v>45870</v>
      </c>
      <c r="I79" s="11" t="s">
        <v>47</v>
      </c>
    </row>
    <row r="80" spans="1:9" x14ac:dyDescent="0.3">
      <c r="A80" s="8">
        <f>IF(B80&lt;&gt;"",ROWS($B$6:B80),"")</f>
        <v>75</v>
      </c>
      <c r="B80" s="1" t="s">
        <v>1152</v>
      </c>
      <c r="C80" s="1" t="s">
        <v>747</v>
      </c>
      <c r="D80" s="1" t="s">
        <v>69</v>
      </c>
      <c r="E80" s="21">
        <v>214</v>
      </c>
      <c r="F80" s="9">
        <v>51</v>
      </c>
      <c r="G80" s="9">
        <v>2</v>
      </c>
      <c r="H80" s="47">
        <v>45282</v>
      </c>
      <c r="I80" s="11" t="s">
        <v>59</v>
      </c>
    </row>
    <row r="81" spans="1:9" x14ac:dyDescent="0.3">
      <c r="A81" s="8">
        <f>IF(B81&lt;&gt;"",ROWS($B$6:B81),"")</f>
        <v>76</v>
      </c>
      <c r="B81" s="1" t="s">
        <v>809</v>
      </c>
      <c r="C81" s="1" t="s">
        <v>810</v>
      </c>
      <c r="D81" s="1" t="s">
        <v>161</v>
      </c>
      <c r="E81" s="21">
        <v>205.1</v>
      </c>
      <c r="F81" s="9">
        <v>27</v>
      </c>
      <c r="G81" s="9">
        <v>1</v>
      </c>
      <c r="H81" s="47">
        <v>43987</v>
      </c>
      <c r="I81" s="11" t="s">
        <v>59</v>
      </c>
    </row>
    <row r="82" spans="1:9" x14ac:dyDescent="0.3">
      <c r="A82" s="8">
        <f>IF(B82&lt;&gt;"",ROWS($B$6:B82),"")</f>
        <v>77</v>
      </c>
      <c r="B82" s="1" t="s">
        <v>942</v>
      </c>
      <c r="C82" s="1" t="s">
        <v>745</v>
      </c>
      <c r="D82" s="1" t="s">
        <v>119</v>
      </c>
      <c r="E82" s="21">
        <v>195</v>
      </c>
      <c r="F82" s="9">
        <v>54</v>
      </c>
      <c r="G82" s="9">
        <v>1</v>
      </c>
      <c r="H82" s="47">
        <v>45394</v>
      </c>
      <c r="I82" s="11" t="s">
        <v>147</v>
      </c>
    </row>
    <row r="83" spans="1:9" x14ac:dyDescent="0.3">
      <c r="A83" s="8">
        <f>IF(B83&lt;&gt;"",ROWS($B$6:B83),"")</f>
        <v>78</v>
      </c>
      <c r="B83" s="1" t="s">
        <v>1129</v>
      </c>
      <c r="C83" s="1" t="s">
        <v>133</v>
      </c>
      <c r="D83" s="1" t="s">
        <v>134</v>
      </c>
      <c r="E83" s="21">
        <v>194.5</v>
      </c>
      <c r="F83" s="9">
        <v>33</v>
      </c>
      <c r="G83" s="9">
        <v>1</v>
      </c>
      <c r="H83" s="47">
        <v>45954</v>
      </c>
      <c r="I83" s="11" t="s">
        <v>135</v>
      </c>
    </row>
    <row r="84" spans="1:9" x14ac:dyDescent="0.3">
      <c r="A84" s="8">
        <f>IF(B84&lt;&gt;"",ROWS($B$6:B84),"")</f>
        <v>79</v>
      </c>
      <c r="B84" s="1" t="s">
        <v>775</v>
      </c>
      <c r="C84" s="1" t="s">
        <v>776</v>
      </c>
      <c r="D84" s="1" t="s">
        <v>140</v>
      </c>
      <c r="E84" s="21">
        <v>189.96</v>
      </c>
      <c r="F84" s="9">
        <v>48</v>
      </c>
      <c r="G84" s="9">
        <v>1</v>
      </c>
      <c r="H84" s="47">
        <v>44855</v>
      </c>
      <c r="I84" s="11" t="s">
        <v>28</v>
      </c>
    </row>
    <row r="85" spans="1:9" x14ac:dyDescent="0.3">
      <c r="A85" s="8">
        <f>IF(B85&lt;&gt;"",ROWS($B$6:B85),"")</f>
        <v>80</v>
      </c>
      <c r="B85" s="1" t="s">
        <v>716</v>
      </c>
      <c r="C85" s="1" t="s">
        <v>717</v>
      </c>
      <c r="D85" s="1" t="s">
        <v>203</v>
      </c>
      <c r="E85" s="21">
        <v>150</v>
      </c>
      <c r="F85" s="9">
        <v>25</v>
      </c>
      <c r="G85" s="9">
        <v>1</v>
      </c>
      <c r="H85" s="47">
        <v>44655</v>
      </c>
      <c r="I85" s="11" t="s">
        <v>59</v>
      </c>
    </row>
    <row r="86" spans="1:9" x14ac:dyDescent="0.3">
      <c r="A86" s="8">
        <f>IF(B86&lt;&gt;"",ROWS($B$6:B86),"")</f>
        <v>81</v>
      </c>
      <c r="B86" s="1" t="s">
        <v>1145</v>
      </c>
      <c r="C86" s="1" t="s">
        <v>516</v>
      </c>
      <c r="D86" s="1" t="s">
        <v>31</v>
      </c>
      <c r="E86" s="21">
        <v>138.19999999999999</v>
      </c>
      <c r="F86" s="9">
        <v>20</v>
      </c>
      <c r="G86" s="9">
        <v>2</v>
      </c>
      <c r="H86" s="47">
        <v>45940</v>
      </c>
      <c r="I86" s="11" t="s">
        <v>104</v>
      </c>
    </row>
    <row r="87" spans="1:9" x14ac:dyDescent="0.3">
      <c r="A87" s="8">
        <f>IF(B87&lt;&gt;"",ROWS($B$6:B87),"")</f>
        <v>82</v>
      </c>
      <c r="B87" s="1" t="s">
        <v>1139</v>
      </c>
      <c r="C87" s="1" t="s">
        <v>196</v>
      </c>
      <c r="D87" s="1" t="s">
        <v>197</v>
      </c>
      <c r="E87" s="21">
        <v>125.5</v>
      </c>
      <c r="F87" s="9">
        <v>23</v>
      </c>
      <c r="G87" s="9">
        <v>4</v>
      </c>
      <c r="H87" s="47">
        <v>45961</v>
      </c>
      <c r="I87" s="11" t="s">
        <v>947</v>
      </c>
    </row>
    <row r="88" spans="1:9" x14ac:dyDescent="0.3">
      <c r="A88" s="8">
        <f>IF(B88&lt;&gt;"",ROWS($B$6:B88),"")</f>
        <v>83</v>
      </c>
      <c r="B88" s="1" t="s">
        <v>974</v>
      </c>
      <c r="C88" s="1" t="s">
        <v>704</v>
      </c>
      <c r="D88" s="1" t="s">
        <v>99</v>
      </c>
      <c r="E88" s="21">
        <v>109.23</v>
      </c>
      <c r="F88" s="9">
        <v>29</v>
      </c>
      <c r="G88" s="9">
        <v>1</v>
      </c>
      <c r="H88" s="47">
        <v>45303</v>
      </c>
      <c r="I88" s="11" t="s">
        <v>947</v>
      </c>
    </row>
    <row r="89" spans="1:9" x14ac:dyDescent="0.3">
      <c r="A89" s="8">
        <f>IF(B89&lt;&gt;"",ROWS($B$6:B89),"")</f>
        <v>84</v>
      </c>
      <c r="B89" s="1" t="s">
        <v>631</v>
      </c>
      <c r="C89" s="1" t="s">
        <v>632</v>
      </c>
      <c r="D89" s="1" t="s">
        <v>633</v>
      </c>
      <c r="E89" s="21">
        <v>108</v>
      </c>
      <c r="F89" s="9">
        <v>27</v>
      </c>
      <c r="G89" s="9">
        <v>1</v>
      </c>
      <c r="H89" s="47">
        <v>44302</v>
      </c>
      <c r="I89" s="11" t="s">
        <v>431</v>
      </c>
    </row>
    <row r="90" spans="1:9" x14ac:dyDescent="0.3">
      <c r="A90" s="8">
        <f>IF(B90&lt;&gt;"",ROWS($B$6:B90),"")</f>
        <v>85</v>
      </c>
      <c r="B90" s="1" t="s">
        <v>373</v>
      </c>
      <c r="C90" s="1" t="s">
        <v>374</v>
      </c>
      <c r="D90" s="1" t="s">
        <v>185</v>
      </c>
      <c r="E90" s="21">
        <v>107.75</v>
      </c>
      <c r="F90" s="9">
        <v>13</v>
      </c>
      <c r="G90" s="9">
        <v>1</v>
      </c>
      <c r="H90" s="47">
        <v>45912</v>
      </c>
      <c r="I90" s="11" t="s">
        <v>52</v>
      </c>
    </row>
    <row r="91" spans="1:9" x14ac:dyDescent="0.3">
      <c r="A91" s="8">
        <f>IF(B91&lt;&gt;"",ROWS($B$6:B91),"")</f>
        <v>86</v>
      </c>
      <c r="B91" s="1" t="s">
        <v>1127</v>
      </c>
      <c r="C91" s="1" t="s">
        <v>118</v>
      </c>
      <c r="D91" s="1" t="s">
        <v>119</v>
      </c>
      <c r="E91" s="21">
        <v>102</v>
      </c>
      <c r="F91" s="9">
        <v>17</v>
      </c>
      <c r="G91" s="9">
        <v>1</v>
      </c>
      <c r="H91" s="47">
        <v>45940</v>
      </c>
      <c r="I91" s="11" t="s">
        <v>28</v>
      </c>
    </row>
    <row r="92" spans="1:9" x14ac:dyDescent="0.3">
      <c r="A92" s="8">
        <f>IF(B92&lt;&gt;"",ROWS($B$6:B92),"")</f>
        <v>87</v>
      </c>
      <c r="B92" s="1" t="s">
        <v>1115</v>
      </c>
      <c r="C92" s="1" t="s">
        <v>102</v>
      </c>
      <c r="D92" s="1" t="s">
        <v>103</v>
      </c>
      <c r="E92" s="21">
        <v>102</v>
      </c>
      <c r="F92" s="9">
        <v>20</v>
      </c>
      <c r="G92" s="9">
        <v>2</v>
      </c>
      <c r="H92" s="47">
        <v>45905</v>
      </c>
      <c r="I92" s="11" t="s">
        <v>104</v>
      </c>
    </row>
    <row r="93" spans="1:9" x14ac:dyDescent="0.3">
      <c r="A93" s="8">
        <f>IF(B93&lt;&gt;"",ROWS($B$6:B93),"")</f>
        <v>88</v>
      </c>
      <c r="B93" s="1" t="s">
        <v>871</v>
      </c>
      <c r="C93" s="1" t="s">
        <v>872</v>
      </c>
      <c r="D93" s="1" t="s">
        <v>385</v>
      </c>
      <c r="E93" s="21">
        <v>92.65</v>
      </c>
      <c r="F93" s="9">
        <v>17</v>
      </c>
      <c r="G93" s="9">
        <v>1</v>
      </c>
      <c r="H93" s="47">
        <v>44547</v>
      </c>
      <c r="I93" s="11" t="s">
        <v>28</v>
      </c>
    </row>
    <row r="94" spans="1:9" x14ac:dyDescent="0.3">
      <c r="A94" s="8">
        <f>IF(B94&lt;&gt;"",ROWS($B$6:B94),"")</f>
        <v>89</v>
      </c>
      <c r="B94" s="1" t="s">
        <v>957</v>
      </c>
      <c r="C94" s="1" t="s">
        <v>160</v>
      </c>
      <c r="D94" s="1" t="s">
        <v>161</v>
      </c>
      <c r="E94" s="21">
        <v>82.5</v>
      </c>
      <c r="F94" s="9">
        <v>34</v>
      </c>
      <c r="G94" s="9">
        <v>3</v>
      </c>
      <c r="H94" s="47">
        <v>45709</v>
      </c>
      <c r="I94" s="11" t="s">
        <v>104</v>
      </c>
    </row>
    <row r="95" spans="1:9" x14ac:dyDescent="0.3">
      <c r="A95" s="8">
        <f>IF(B95&lt;&gt;"",ROWS($B$6:B95),"")</f>
        <v>90</v>
      </c>
      <c r="B95" s="1" t="s">
        <v>381</v>
      </c>
      <c r="C95" s="1" t="s">
        <v>382</v>
      </c>
      <c r="D95" s="1" t="s">
        <v>383</v>
      </c>
      <c r="E95" s="21">
        <v>82.5</v>
      </c>
      <c r="F95" s="9">
        <v>35</v>
      </c>
      <c r="G95" s="9" t="s">
        <v>42</v>
      </c>
      <c r="H95" s="47">
        <v>45688</v>
      </c>
      <c r="I95" s="11" t="s">
        <v>282</v>
      </c>
    </row>
    <row r="96" spans="1:9" x14ac:dyDescent="0.3">
      <c r="A96" s="8">
        <f>IF(B96&lt;&gt;"",ROWS($B$6:B96),"")</f>
        <v>91</v>
      </c>
      <c r="B96" s="1" t="s">
        <v>1140</v>
      </c>
      <c r="C96" s="1" t="s">
        <v>443</v>
      </c>
      <c r="D96" s="1" t="s">
        <v>31</v>
      </c>
      <c r="E96" s="21">
        <v>61.95</v>
      </c>
      <c r="F96" s="9">
        <v>7</v>
      </c>
      <c r="G96" s="9">
        <v>1</v>
      </c>
      <c r="H96" s="47">
        <v>45954</v>
      </c>
      <c r="I96" s="11" t="s">
        <v>35</v>
      </c>
    </row>
    <row r="97" spans="1:9" x14ac:dyDescent="0.3">
      <c r="A97" s="8">
        <f>IF(B97&lt;&gt;"",ROWS($B$6:B97),"")</f>
        <v>92</v>
      </c>
      <c r="B97" s="1" t="s">
        <v>948</v>
      </c>
      <c r="C97" s="1" t="s">
        <v>708</v>
      </c>
      <c r="D97" s="1" t="s">
        <v>69</v>
      </c>
      <c r="E97" s="21">
        <v>58</v>
      </c>
      <c r="F97" s="9">
        <v>29</v>
      </c>
      <c r="G97" s="9" t="s">
        <v>42</v>
      </c>
      <c r="H97" s="47">
        <v>45317</v>
      </c>
      <c r="I97" s="11" t="s">
        <v>282</v>
      </c>
    </row>
    <row r="98" spans="1:9" x14ac:dyDescent="0.3">
      <c r="A98" s="8">
        <f>IF(B98&lt;&gt;"",ROWS($B$6:B98),"")</f>
        <v>93</v>
      </c>
      <c r="B98" s="1" t="s">
        <v>1172</v>
      </c>
      <c r="C98" s="1" t="s">
        <v>869</v>
      </c>
      <c r="D98" s="1" t="s">
        <v>870</v>
      </c>
      <c r="E98" s="21">
        <v>53.4</v>
      </c>
      <c r="F98" s="9">
        <v>11</v>
      </c>
      <c r="G98" s="9">
        <v>1</v>
      </c>
      <c r="H98" s="47">
        <v>45408</v>
      </c>
      <c r="I98" s="11" t="s">
        <v>28</v>
      </c>
    </row>
    <row r="99" spans="1:9" x14ac:dyDescent="0.3">
      <c r="A99" s="8">
        <f>IF(B99&lt;&gt;"",ROWS($B$6:B99),"")</f>
        <v>94</v>
      </c>
      <c r="B99" s="1" t="s">
        <v>1048</v>
      </c>
      <c r="C99" s="1" t="s">
        <v>250</v>
      </c>
      <c r="D99" s="1" t="s">
        <v>31</v>
      </c>
      <c r="E99" s="21">
        <v>53.1</v>
      </c>
      <c r="F99" s="9">
        <v>8</v>
      </c>
      <c r="G99" s="9">
        <v>1</v>
      </c>
      <c r="H99" s="47">
        <v>45828</v>
      </c>
      <c r="I99" s="11" t="s">
        <v>104</v>
      </c>
    </row>
    <row r="100" spans="1:9" x14ac:dyDescent="0.3">
      <c r="A100" s="8">
        <f>IF(B100&lt;&gt;"",ROWS($B$6:B100),"")</f>
        <v>95</v>
      </c>
      <c r="B100" s="1" t="s">
        <v>795</v>
      </c>
      <c r="C100" s="1" t="s">
        <v>1005</v>
      </c>
      <c r="D100" s="1" t="s">
        <v>797</v>
      </c>
      <c r="E100" s="21">
        <v>43</v>
      </c>
      <c r="F100" s="9">
        <v>18</v>
      </c>
      <c r="G100" s="9">
        <v>1</v>
      </c>
      <c r="H100" s="47">
        <v>43385</v>
      </c>
      <c r="I100" s="11" t="s">
        <v>28</v>
      </c>
    </row>
    <row r="101" spans="1:9" x14ac:dyDescent="0.3">
      <c r="A101" s="8">
        <f>IF(B101&lt;&gt;"",ROWS($B$6:B101),"")</f>
        <v>96</v>
      </c>
      <c r="B101" s="1" t="s">
        <v>1191</v>
      </c>
      <c r="C101" s="1" t="s">
        <v>751</v>
      </c>
      <c r="D101" s="1" t="s">
        <v>478</v>
      </c>
      <c r="E101" s="21">
        <v>26.55</v>
      </c>
      <c r="F101" s="9">
        <v>4</v>
      </c>
      <c r="G101" s="9">
        <v>1</v>
      </c>
      <c r="H101" s="47">
        <v>45996</v>
      </c>
      <c r="I101" s="11" t="s">
        <v>59</v>
      </c>
    </row>
    <row r="102" spans="1:9" x14ac:dyDescent="0.3">
      <c r="A102" s="8">
        <f>IF(B102&lt;&gt;"",ROWS($B$6:B102),"")</f>
        <v>97</v>
      </c>
      <c r="B102" s="1" t="s">
        <v>583</v>
      </c>
      <c r="C102" s="1" t="s">
        <v>583</v>
      </c>
      <c r="D102" s="1" t="s">
        <v>27</v>
      </c>
      <c r="E102" s="21">
        <v>20.399999999999999</v>
      </c>
      <c r="F102" s="9">
        <v>4</v>
      </c>
      <c r="G102" s="9">
        <v>1</v>
      </c>
      <c r="H102" s="47">
        <v>44659</v>
      </c>
      <c r="I102" s="11" t="s">
        <v>28</v>
      </c>
    </row>
    <row r="103" spans="1:9" x14ac:dyDescent="0.3">
      <c r="A103" s="8">
        <f>IF(B103&lt;&gt;"",ROWS($B$6:B103),"")</f>
        <v>98</v>
      </c>
      <c r="B103" s="1" t="s">
        <v>946</v>
      </c>
      <c r="C103" s="1" t="s">
        <v>714</v>
      </c>
      <c r="D103" s="1" t="s">
        <v>715</v>
      </c>
      <c r="E103" s="21">
        <v>18.600000000000001</v>
      </c>
      <c r="F103" s="9">
        <v>4</v>
      </c>
      <c r="G103" s="9">
        <v>1</v>
      </c>
      <c r="H103" s="47">
        <v>45296</v>
      </c>
      <c r="I103" s="11" t="s">
        <v>947</v>
      </c>
    </row>
    <row r="104" spans="1:9" x14ac:dyDescent="0.3">
      <c r="A104" t="s">
        <v>11</v>
      </c>
      <c r="C104" s="50"/>
      <c r="E104" s="19">
        <f>SUBTOTAL(109,Table3_Gruodis[Pajamos])</f>
        <v>3017987.7499999995</v>
      </c>
      <c r="F104" s="12">
        <f>SUBTOTAL(109,Table3_Gruodis[Žiūrovų skaičius])</f>
        <v>421693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Suvestinė</vt:lpstr>
      <vt:lpstr>2025</vt:lpstr>
      <vt:lpstr>Platintojų pasiskirstymas</vt:lpstr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2026-04-22T10:54:23Z</dcterms:modified>
</cp:coreProperties>
</file>